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65" windowWidth="14805" windowHeight="7650" activeTab="1"/>
  </bookViews>
  <sheets>
    <sheet name="TH" sheetId="3" r:id="rId1"/>
    <sheet name="1490" sheetId="4" r:id="rId2"/>
    <sheet name="850 chưa chi" sheetId="5" r:id="rId3"/>
  </sheets>
  <definedNames>
    <definedName name="_xlnm.Print_Titles" localSheetId="1">'1490'!$5:$7</definedName>
    <definedName name="_xlnm.Print_Titles" localSheetId="2">'850 chưa chi'!$5:$7</definedName>
    <definedName name="_xlnm.Print_Titles" localSheetId="0">TH!$5:$7</definedName>
  </definedNames>
  <calcPr calcId="162913"/>
</workbook>
</file>

<file path=xl/calcChain.xml><?xml version="1.0" encoding="utf-8"?>
<calcChain xmlns="http://schemas.openxmlformats.org/spreadsheetml/2006/main">
  <c r="O9" i="4" l="1"/>
  <c r="S21" i="4" l="1"/>
  <c r="V41" i="4" l="1"/>
  <c r="V40" i="4"/>
  <c r="I53" i="4" l="1"/>
  <c r="I57" i="4"/>
  <c r="H53" i="4"/>
  <c r="H54" i="4"/>
  <c r="I54" i="4" s="1"/>
  <c r="H55" i="4"/>
  <c r="I55" i="4" s="1"/>
  <c r="H56" i="4"/>
  <c r="I56" i="4" s="1"/>
  <c r="H34" i="4"/>
  <c r="I34" i="4" s="1"/>
  <c r="H35" i="4"/>
  <c r="I35" i="4" s="1"/>
  <c r="H36" i="4"/>
  <c r="H37" i="4"/>
  <c r="H38" i="4"/>
  <c r="H39" i="4"/>
  <c r="H40" i="4"/>
  <c r="H41" i="4"/>
  <c r="I41" i="4" s="1"/>
  <c r="H42" i="4"/>
  <c r="I42" i="4" s="1"/>
  <c r="H43" i="4"/>
  <c r="I43" i="4" s="1"/>
  <c r="H44" i="4"/>
  <c r="I44" i="4" s="1"/>
  <c r="H45" i="4"/>
  <c r="I45" i="4" s="1"/>
  <c r="H46" i="4"/>
  <c r="I46" i="4" s="1"/>
  <c r="H47" i="4"/>
  <c r="I47" i="4" s="1"/>
  <c r="H48" i="4"/>
  <c r="H49" i="4"/>
  <c r="H52" i="4"/>
  <c r="I52" i="4" s="1"/>
  <c r="I36" i="4"/>
  <c r="I37" i="4"/>
  <c r="I38" i="4"/>
  <c r="I39" i="4"/>
  <c r="I40" i="4"/>
  <c r="I48" i="4"/>
  <c r="I49" i="4"/>
  <c r="I50" i="4"/>
  <c r="H33" i="4"/>
  <c r="I33" i="4" s="1"/>
  <c r="G51" i="4"/>
  <c r="G32" i="4"/>
  <c r="G60" i="4" l="1"/>
  <c r="H53" i="3"/>
  <c r="I53" i="3" s="1"/>
  <c r="H54" i="3"/>
  <c r="I54" i="3" s="1"/>
  <c r="H55" i="3"/>
  <c r="I55" i="3" s="1"/>
  <c r="H56" i="3"/>
  <c r="I56" i="3" s="1"/>
  <c r="I57" i="3"/>
  <c r="H52" i="3"/>
  <c r="I52" i="3" s="1"/>
  <c r="I35" i="3"/>
  <c r="I38" i="3"/>
  <c r="I50" i="3"/>
  <c r="H34" i="3"/>
  <c r="I34" i="3" s="1"/>
  <c r="H35" i="3"/>
  <c r="H36" i="3"/>
  <c r="I36" i="3" s="1"/>
  <c r="H37" i="3"/>
  <c r="I37" i="3" s="1"/>
  <c r="H38" i="3"/>
  <c r="H39" i="3"/>
  <c r="I39" i="3" s="1"/>
  <c r="H40" i="3"/>
  <c r="I40" i="3" s="1"/>
  <c r="H41" i="3"/>
  <c r="I41" i="3" s="1"/>
  <c r="H42" i="3"/>
  <c r="I42" i="3" s="1"/>
  <c r="H43" i="3"/>
  <c r="I43" i="3" s="1"/>
  <c r="H44" i="3"/>
  <c r="I44" i="3" s="1"/>
  <c r="H45" i="3"/>
  <c r="I45" i="3" s="1"/>
  <c r="H46" i="3"/>
  <c r="I46" i="3" s="1"/>
  <c r="H47" i="3"/>
  <c r="I47" i="3" s="1"/>
  <c r="H48" i="3"/>
  <c r="I48" i="3" s="1"/>
  <c r="H49" i="3"/>
  <c r="I49" i="3" s="1"/>
  <c r="H33" i="3"/>
  <c r="I33" i="3" s="1"/>
  <c r="G51" i="3" l="1"/>
  <c r="G32" i="3"/>
  <c r="G60" i="3" l="1"/>
  <c r="O10" i="5" l="1"/>
  <c r="O11" i="5"/>
  <c r="O12" i="5"/>
  <c r="O13" i="5"/>
  <c r="O14" i="5"/>
  <c r="O15" i="5"/>
  <c r="O16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J10" i="5"/>
  <c r="J11" i="5"/>
  <c r="S10" i="5"/>
  <c r="S11" i="5"/>
  <c r="S12" i="5"/>
  <c r="S13" i="5"/>
  <c r="S14" i="5"/>
  <c r="S15" i="5"/>
  <c r="S16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U21" i="5"/>
  <c r="S9" i="5" l="1"/>
  <c r="O9" i="5"/>
  <c r="J9" i="5"/>
  <c r="K9" i="5" s="1"/>
  <c r="L9" i="5" s="1"/>
  <c r="F10" i="5"/>
  <c r="F11" i="5"/>
  <c r="F12" i="5"/>
  <c r="F13" i="5"/>
  <c r="F14" i="5"/>
  <c r="F15" i="5"/>
  <c r="F16" i="5"/>
  <c r="F17" i="5"/>
  <c r="G17" i="5" s="1"/>
  <c r="H17" i="5" s="1"/>
  <c r="F18" i="5"/>
  <c r="G18" i="5" s="1"/>
  <c r="H18" i="5" s="1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9" i="5"/>
  <c r="U32" i="5"/>
  <c r="T32" i="5"/>
  <c r="R31" i="5"/>
  <c r="N31" i="5"/>
  <c r="O31" i="5" s="1"/>
  <c r="R30" i="5"/>
  <c r="N30" i="5"/>
  <c r="R29" i="5"/>
  <c r="N29" i="5"/>
  <c r="G29" i="5"/>
  <c r="H29" i="5" s="1"/>
  <c r="R28" i="5"/>
  <c r="N28" i="5"/>
  <c r="G28" i="5"/>
  <c r="R27" i="5"/>
  <c r="N27" i="5"/>
  <c r="R26" i="5"/>
  <c r="N26" i="5"/>
  <c r="G26" i="5"/>
  <c r="R25" i="5"/>
  <c r="N25" i="5"/>
  <c r="R24" i="5"/>
  <c r="N24" i="5"/>
  <c r="R23" i="5"/>
  <c r="N23" i="5"/>
  <c r="G23" i="5"/>
  <c r="H23" i="5" s="1"/>
  <c r="R22" i="5"/>
  <c r="N22" i="5"/>
  <c r="G22" i="5"/>
  <c r="R21" i="5"/>
  <c r="N21" i="5"/>
  <c r="R20" i="5"/>
  <c r="P20" i="5"/>
  <c r="Q20" i="5" s="1"/>
  <c r="N20" i="5"/>
  <c r="R19" i="5"/>
  <c r="N19" i="5"/>
  <c r="P19" i="5" s="1"/>
  <c r="Q19" i="5" s="1"/>
  <c r="R18" i="5"/>
  <c r="N18" i="5"/>
  <c r="R17" i="5"/>
  <c r="S17" i="5" s="1"/>
  <c r="N17" i="5"/>
  <c r="O17" i="5" s="1"/>
  <c r="R16" i="5"/>
  <c r="N16" i="5"/>
  <c r="G16" i="5"/>
  <c r="R15" i="5"/>
  <c r="N15" i="5"/>
  <c r="R14" i="5"/>
  <c r="N14" i="5"/>
  <c r="R13" i="5"/>
  <c r="N13" i="5"/>
  <c r="R12" i="5"/>
  <c r="N12" i="5"/>
  <c r="R11" i="5"/>
  <c r="N11" i="5"/>
  <c r="K11" i="5"/>
  <c r="L11" i="5" s="1"/>
  <c r="R10" i="5"/>
  <c r="N10" i="5"/>
  <c r="R9" i="5"/>
  <c r="N9" i="5"/>
  <c r="U8" i="5"/>
  <c r="T8" i="5"/>
  <c r="M8" i="5"/>
  <c r="I8" i="5"/>
  <c r="I32" i="5" s="1"/>
  <c r="E8" i="5"/>
  <c r="E32" i="5" s="1"/>
  <c r="V21" i="4"/>
  <c r="T10" i="4"/>
  <c r="T11" i="4"/>
  <c r="T12" i="4"/>
  <c r="T13" i="4"/>
  <c r="T14" i="4"/>
  <c r="T15" i="4"/>
  <c r="T16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9" i="4"/>
  <c r="P10" i="4"/>
  <c r="P11" i="4"/>
  <c r="P12" i="4"/>
  <c r="Q12" i="4" s="1"/>
  <c r="P13" i="4"/>
  <c r="P14" i="4"/>
  <c r="P15" i="4"/>
  <c r="P16" i="4"/>
  <c r="P18" i="4"/>
  <c r="Q18" i="4" s="1"/>
  <c r="P19" i="4"/>
  <c r="P20" i="4"/>
  <c r="P21" i="4"/>
  <c r="P22" i="4"/>
  <c r="P23" i="4"/>
  <c r="P24" i="4"/>
  <c r="P25" i="4"/>
  <c r="P26" i="4"/>
  <c r="P27" i="4"/>
  <c r="P28" i="4"/>
  <c r="P29" i="4"/>
  <c r="P30" i="4"/>
  <c r="P9" i="4"/>
  <c r="K10" i="4"/>
  <c r="K11" i="4"/>
  <c r="L11" i="4" s="1"/>
  <c r="M11" i="4" s="1"/>
  <c r="K9" i="4"/>
  <c r="K8" i="4" s="1"/>
  <c r="K60" i="4" s="1"/>
  <c r="F10" i="4"/>
  <c r="F11" i="4"/>
  <c r="F12" i="4"/>
  <c r="F13" i="4"/>
  <c r="F14" i="4"/>
  <c r="F15" i="4"/>
  <c r="F16" i="4"/>
  <c r="F17" i="4"/>
  <c r="F18" i="4"/>
  <c r="I18" i="4" s="1"/>
  <c r="F19" i="4"/>
  <c r="F20" i="4"/>
  <c r="F21" i="4"/>
  <c r="H21" i="4" s="1"/>
  <c r="I21" i="4" s="1"/>
  <c r="F22" i="4"/>
  <c r="F23" i="4"/>
  <c r="F24" i="4"/>
  <c r="F25" i="4"/>
  <c r="F26" i="4"/>
  <c r="H26" i="4" s="1"/>
  <c r="F27" i="4"/>
  <c r="F28" i="4"/>
  <c r="F29" i="4"/>
  <c r="F30" i="4"/>
  <c r="F31" i="4"/>
  <c r="F9" i="4"/>
  <c r="I59" i="4"/>
  <c r="W59" i="4" s="1"/>
  <c r="I58" i="4"/>
  <c r="W58" i="4" s="1"/>
  <c r="W57" i="4"/>
  <c r="W56" i="4"/>
  <c r="W55" i="4"/>
  <c r="W54" i="4"/>
  <c r="V51" i="4"/>
  <c r="U51" i="4"/>
  <c r="T51" i="4"/>
  <c r="S51" i="4"/>
  <c r="R51" i="4"/>
  <c r="Q51" i="4"/>
  <c r="P51" i="4"/>
  <c r="O51" i="4"/>
  <c r="M51" i="4"/>
  <c r="L51" i="4"/>
  <c r="K51" i="4"/>
  <c r="J51" i="4"/>
  <c r="F51" i="4"/>
  <c r="W50" i="4"/>
  <c r="W49" i="4"/>
  <c r="W48" i="4"/>
  <c r="W47" i="4"/>
  <c r="W46" i="4"/>
  <c r="W45" i="4"/>
  <c r="W44" i="4"/>
  <c r="W43" i="4"/>
  <c r="W42" i="4"/>
  <c r="W41" i="4"/>
  <c r="W39" i="4"/>
  <c r="W38" i="4"/>
  <c r="W37" i="4"/>
  <c r="W36" i="4"/>
  <c r="W35" i="4"/>
  <c r="U32" i="4"/>
  <c r="F32" i="4"/>
  <c r="S31" i="4"/>
  <c r="O31" i="4"/>
  <c r="P31" i="4" s="1"/>
  <c r="S30" i="4"/>
  <c r="O30" i="4"/>
  <c r="S29" i="4"/>
  <c r="O29" i="4"/>
  <c r="H29" i="4"/>
  <c r="I29" i="4" s="1"/>
  <c r="S28" i="4"/>
  <c r="O28" i="4"/>
  <c r="S27" i="4"/>
  <c r="O27" i="4"/>
  <c r="H27" i="4"/>
  <c r="I27" i="4"/>
  <c r="S26" i="4"/>
  <c r="O26" i="4"/>
  <c r="S25" i="4"/>
  <c r="O25" i="4"/>
  <c r="H25" i="4"/>
  <c r="I25" i="4"/>
  <c r="S24" i="4"/>
  <c r="O24" i="4"/>
  <c r="H24" i="4"/>
  <c r="I24" i="4"/>
  <c r="S23" i="4"/>
  <c r="O23" i="4"/>
  <c r="H23" i="4"/>
  <c r="I23" i="4" s="1"/>
  <c r="S22" i="4"/>
  <c r="O22" i="4"/>
  <c r="O21" i="4"/>
  <c r="S20" i="4"/>
  <c r="O20" i="4"/>
  <c r="S19" i="4"/>
  <c r="O19" i="4"/>
  <c r="S18" i="4"/>
  <c r="O18" i="4"/>
  <c r="H18" i="4"/>
  <c r="S17" i="4"/>
  <c r="T17" i="4" s="1"/>
  <c r="O17" i="4"/>
  <c r="P17" i="4" s="1"/>
  <c r="H17" i="4"/>
  <c r="I17" i="4" s="1"/>
  <c r="S16" i="4"/>
  <c r="O16" i="4"/>
  <c r="H16" i="4"/>
  <c r="S15" i="4"/>
  <c r="O15" i="4"/>
  <c r="H15" i="4"/>
  <c r="I15" i="4" s="1"/>
  <c r="S14" i="4"/>
  <c r="O14" i="4"/>
  <c r="S13" i="4"/>
  <c r="O13" i="4"/>
  <c r="S12" i="4"/>
  <c r="O12" i="4"/>
  <c r="S11" i="4"/>
  <c r="O11" i="4"/>
  <c r="S10" i="4"/>
  <c r="O10" i="4"/>
  <c r="S9" i="4"/>
  <c r="V8" i="4"/>
  <c r="V60" i="4" s="1"/>
  <c r="U8" i="4"/>
  <c r="U60" i="4" s="1"/>
  <c r="N8" i="4"/>
  <c r="J8" i="4"/>
  <c r="J60" i="4" s="1"/>
  <c r="E8" i="4"/>
  <c r="E60" i="4" s="1"/>
  <c r="R8" i="5" l="1"/>
  <c r="R32" i="5" s="1"/>
  <c r="S8" i="4"/>
  <c r="S60" i="4" s="1"/>
  <c r="F8" i="4"/>
  <c r="P8" i="4"/>
  <c r="P60" i="4" s="1"/>
  <c r="P13" i="5"/>
  <c r="Q13" i="5" s="1"/>
  <c r="G12" i="5"/>
  <c r="H12" i="5" s="1"/>
  <c r="F8" i="5"/>
  <c r="F32" i="5" s="1"/>
  <c r="G10" i="5"/>
  <c r="H10" i="5" s="1"/>
  <c r="G30" i="5"/>
  <c r="H30" i="5" s="1"/>
  <c r="G24" i="5"/>
  <c r="H24" i="5" s="1"/>
  <c r="G27" i="5"/>
  <c r="H27" i="5" s="1"/>
  <c r="K10" i="5"/>
  <c r="K8" i="5" s="1"/>
  <c r="K32" i="5" s="1"/>
  <c r="H26" i="5"/>
  <c r="N8" i="5"/>
  <c r="N32" i="5" s="1"/>
  <c r="G25" i="5"/>
  <c r="H25" i="5" s="1"/>
  <c r="P14" i="5"/>
  <c r="Q14" i="5" s="1"/>
  <c r="P11" i="5"/>
  <c r="Q11" i="5" s="1"/>
  <c r="P29" i="5"/>
  <c r="Q29" i="5" s="1"/>
  <c r="V29" i="5" s="1"/>
  <c r="P23" i="5"/>
  <c r="Q23" i="5" s="1"/>
  <c r="V23" i="5" s="1"/>
  <c r="P26" i="5"/>
  <c r="Q26" i="5" s="1"/>
  <c r="P17" i="5"/>
  <c r="Q17" i="5" s="1"/>
  <c r="V17" i="5" s="1"/>
  <c r="P30" i="5"/>
  <c r="Q30" i="5" s="1"/>
  <c r="P24" i="5"/>
  <c r="Q24" i="5" s="1"/>
  <c r="V24" i="5" s="1"/>
  <c r="P27" i="5"/>
  <c r="Q27" i="5" s="1"/>
  <c r="H9" i="5"/>
  <c r="P16" i="5"/>
  <c r="Q16" i="5" s="1"/>
  <c r="P31" i="5"/>
  <c r="Q31" i="5" s="1"/>
  <c r="P15" i="5"/>
  <c r="Q15" i="5" s="1"/>
  <c r="P28" i="5"/>
  <c r="Q28" i="5" s="1"/>
  <c r="P22" i="5"/>
  <c r="Q22" i="5" s="1"/>
  <c r="P25" i="5"/>
  <c r="Q25" i="5" s="1"/>
  <c r="H16" i="5"/>
  <c r="J8" i="5"/>
  <c r="J32" i="5" s="1"/>
  <c r="G15" i="5"/>
  <c r="H15" i="5" s="1"/>
  <c r="G21" i="5"/>
  <c r="H21" i="5" s="1"/>
  <c r="H22" i="5"/>
  <c r="H28" i="5"/>
  <c r="P9" i="5"/>
  <c r="Q9" i="5" s="1"/>
  <c r="P12" i="5"/>
  <c r="Q12" i="5" s="1"/>
  <c r="S8" i="5"/>
  <c r="S32" i="5" s="1"/>
  <c r="G14" i="5"/>
  <c r="H14" i="5" s="1"/>
  <c r="G20" i="5"/>
  <c r="H20" i="5" s="1"/>
  <c r="V20" i="5" s="1"/>
  <c r="G9" i="5"/>
  <c r="G13" i="5"/>
  <c r="H13" i="5" s="1"/>
  <c r="V13" i="5" s="1"/>
  <c r="G19" i="5"/>
  <c r="H19" i="5" s="1"/>
  <c r="V19" i="5" s="1"/>
  <c r="P21" i="5"/>
  <c r="Q21" i="5" s="1"/>
  <c r="P18" i="5"/>
  <c r="Q18" i="5" s="1"/>
  <c r="V18" i="5" s="1"/>
  <c r="G11" i="5"/>
  <c r="H11" i="5" s="1"/>
  <c r="V11" i="5" s="1"/>
  <c r="G31" i="5"/>
  <c r="H31" i="5" s="1"/>
  <c r="W40" i="4"/>
  <c r="V32" i="4"/>
  <c r="H51" i="4"/>
  <c r="H32" i="4"/>
  <c r="F60" i="4"/>
  <c r="I26" i="4"/>
  <c r="Q23" i="4"/>
  <c r="R23" i="4"/>
  <c r="W23" i="4" s="1"/>
  <c r="Q26" i="4"/>
  <c r="R26" i="4" s="1"/>
  <c r="W26" i="4" s="1"/>
  <c r="Q20" i="4"/>
  <c r="R20" i="4" s="1"/>
  <c r="W52" i="4"/>
  <c r="Q30" i="4"/>
  <c r="R30" i="4" s="1"/>
  <c r="R21" i="4"/>
  <c r="W21" i="4" s="1"/>
  <c r="R24" i="4"/>
  <c r="W24" i="4" s="1"/>
  <c r="Q24" i="4"/>
  <c r="Q31" i="4"/>
  <c r="R31" i="4" s="1"/>
  <c r="Q19" i="4"/>
  <c r="R19" i="4"/>
  <c r="Q28" i="4"/>
  <c r="R28" i="4" s="1"/>
  <c r="Q13" i="4"/>
  <c r="R13" i="4"/>
  <c r="Q11" i="4"/>
  <c r="R11" i="4" s="1"/>
  <c r="Q22" i="4"/>
  <c r="R22" i="4" s="1"/>
  <c r="Q25" i="4"/>
  <c r="R25" i="4"/>
  <c r="W25" i="4" s="1"/>
  <c r="Q29" i="4"/>
  <c r="R29" i="4" s="1"/>
  <c r="W29" i="4" s="1"/>
  <c r="Q10" i="4"/>
  <c r="R10" i="4" s="1"/>
  <c r="Q27" i="4"/>
  <c r="R27" i="4" s="1"/>
  <c r="W27" i="4" s="1"/>
  <c r="Q14" i="4"/>
  <c r="R14" i="4" s="1"/>
  <c r="Q17" i="4"/>
  <c r="R17" i="4" s="1"/>
  <c r="W17" i="4" s="1"/>
  <c r="R12" i="4"/>
  <c r="I16" i="4"/>
  <c r="R18" i="4"/>
  <c r="W18" i="4" s="1"/>
  <c r="H22" i="4"/>
  <c r="I22" i="4" s="1"/>
  <c r="H28" i="4"/>
  <c r="I28" i="4" s="1"/>
  <c r="W53" i="4"/>
  <c r="W33" i="4"/>
  <c r="W34" i="4"/>
  <c r="T8" i="4"/>
  <c r="T60" i="4" s="1"/>
  <c r="H14" i="4"/>
  <c r="Q16" i="4"/>
  <c r="R16" i="4" s="1"/>
  <c r="H20" i="4"/>
  <c r="I20" i="4" s="1"/>
  <c r="W20" i="4" s="1"/>
  <c r="H9" i="4"/>
  <c r="I9" i="4" s="1"/>
  <c r="I14" i="4"/>
  <c r="Q9" i="4"/>
  <c r="O8" i="4"/>
  <c r="O60" i="4" s="1"/>
  <c r="H10" i="4"/>
  <c r="I10" i="4" s="1"/>
  <c r="H13" i="4"/>
  <c r="I13" i="4" s="1"/>
  <c r="Q15" i="4"/>
  <c r="R15" i="4" s="1"/>
  <c r="W15" i="4" s="1"/>
  <c r="H19" i="4"/>
  <c r="I19" i="4" s="1"/>
  <c r="Q21" i="4"/>
  <c r="H11" i="4"/>
  <c r="I11" i="4" s="1"/>
  <c r="H31" i="4"/>
  <c r="I31" i="4" s="1"/>
  <c r="L9" i="4"/>
  <c r="M9" i="4" s="1"/>
  <c r="H12" i="4"/>
  <c r="I12" i="4" s="1"/>
  <c r="W12" i="4" s="1"/>
  <c r="L10" i="4"/>
  <c r="M10" i="4" s="1"/>
  <c r="H30" i="4"/>
  <c r="I30" i="4" s="1"/>
  <c r="F27" i="3"/>
  <c r="V14" i="5" l="1"/>
  <c r="L10" i="5"/>
  <c r="L8" i="5" s="1"/>
  <c r="L32" i="5" s="1"/>
  <c r="V27" i="5"/>
  <c r="V26" i="5"/>
  <c r="V25" i="5"/>
  <c r="V12" i="5"/>
  <c r="V30" i="5"/>
  <c r="V31" i="5"/>
  <c r="V21" i="5"/>
  <c r="V16" i="5"/>
  <c r="V15" i="5"/>
  <c r="V9" i="5"/>
  <c r="H8" i="5"/>
  <c r="H32" i="5" s="1"/>
  <c r="V28" i="5"/>
  <c r="G8" i="5"/>
  <c r="G32" i="5" s="1"/>
  <c r="V22" i="5"/>
  <c r="P10" i="5"/>
  <c r="Q10" i="5" s="1"/>
  <c r="O8" i="5"/>
  <c r="O32" i="5" s="1"/>
  <c r="W32" i="4"/>
  <c r="W16" i="4"/>
  <c r="W31" i="4"/>
  <c r="W19" i="4"/>
  <c r="W13" i="4"/>
  <c r="I8" i="4"/>
  <c r="W10" i="4"/>
  <c r="W30" i="4"/>
  <c r="W22" i="4"/>
  <c r="Q8" i="4"/>
  <c r="Q60" i="4" s="1"/>
  <c r="W11" i="4"/>
  <c r="H8" i="4"/>
  <c r="W28" i="4"/>
  <c r="W14" i="4"/>
  <c r="R9" i="4"/>
  <c r="R8" i="4" s="1"/>
  <c r="R60" i="4" s="1"/>
  <c r="L8" i="4"/>
  <c r="L60" i="4" s="1"/>
  <c r="I51" i="4"/>
  <c r="I32" i="4"/>
  <c r="W51" i="4"/>
  <c r="M8" i="4"/>
  <c r="M60" i="4" s="1"/>
  <c r="W39" i="3"/>
  <c r="W48" i="3"/>
  <c r="F29" i="3"/>
  <c r="F30" i="3"/>
  <c r="F31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V21" i="3"/>
  <c r="V41" i="3"/>
  <c r="V40" i="3"/>
  <c r="K10" i="3"/>
  <c r="K11" i="3"/>
  <c r="K9" i="3"/>
  <c r="F28" i="3"/>
  <c r="F9" i="3"/>
  <c r="V10" i="5" l="1"/>
  <c r="V8" i="5" s="1"/>
  <c r="Q8" i="5"/>
  <c r="Q32" i="5" s="1"/>
  <c r="P8" i="5"/>
  <c r="P32" i="5" s="1"/>
  <c r="Y8" i="4"/>
  <c r="H60" i="4"/>
  <c r="W9" i="4"/>
  <c r="W8" i="4" s="1"/>
  <c r="W60" i="4" s="1"/>
  <c r="I60" i="4"/>
  <c r="E8" i="3"/>
  <c r="X32" i="5" l="1"/>
  <c r="V32" i="5"/>
  <c r="X8" i="5"/>
  <c r="Y60" i="4"/>
  <c r="K8" i="3"/>
  <c r="O9" i="3"/>
  <c r="P9" i="3" s="1"/>
  <c r="J8" i="3"/>
  <c r="N8" i="3"/>
  <c r="U8" i="3"/>
  <c r="V8" i="3"/>
  <c r="S31" i="3"/>
  <c r="T31" i="3" s="1"/>
  <c r="O31" i="3"/>
  <c r="P31" i="3" l="1"/>
  <c r="Q31" i="3" s="1"/>
  <c r="R31" i="3" s="1"/>
  <c r="H31" i="3"/>
  <c r="I31" i="3" s="1"/>
  <c r="W31" i="3" s="1"/>
  <c r="F8" i="3"/>
  <c r="W47" i="3"/>
  <c r="W37" i="3"/>
  <c r="W38" i="3"/>
  <c r="S27" i="3" l="1"/>
  <c r="T27" i="3" s="1"/>
  <c r="O27" i="3"/>
  <c r="P27" i="3" s="1"/>
  <c r="W55" i="3" l="1"/>
  <c r="W56" i="3" l="1"/>
  <c r="I58" i="3" l="1"/>
  <c r="W58" i="3" s="1"/>
  <c r="S24" i="3" l="1"/>
  <c r="T24" i="3" s="1"/>
  <c r="W53" i="3" l="1"/>
  <c r="W46" i="3" l="1"/>
  <c r="O10" i="3" l="1"/>
  <c r="P10" i="3" s="1"/>
  <c r="O11" i="3"/>
  <c r="P11" i="3" s="1"/>
  <c r="O12" i="3"/>
  <c r="P12" i="3" s="1"/>
  <c r="O13" i="3"/>
  <c r="P13" i="3" s="1"/>
  <c r="O14" i="3"/>
  <c r="P14" i="3" s="1"/>
  <c r="O15" i="3"/>
  <c r="P15" i="3" s="1"/>
  <c r="O16" i="3"/>
  <c r="P16" i="3" s="1"/>
  <c r="O17" i="3"/>
  <c r="P17" i="3" s="1"/>
  <c r="O18" i="3"/>
  <c r="P18" i="3" s="1"/>
  <c r="O19" i="3"/>
  <c r="P19" i="3" s="1"/>
  <c r="O20" i="3"/>
  <c r="P20" i="3" s="1"/>
  <c r="O21" i="3"/>
  <c r="P21" i="3" s="1"/>
  <c r="O22" i="3"/>
  <c r="P22" i="3" s="1"/>
  <c r="O23" i="3"/>
  <c r="P23" i="3" s="1"/>
  <c r="O24" i="3"/>
  <c r="P24" i="3" s="1"/>
  <c r="O25" i="3"/>
  <c r="P25" i="3" s="1"/>
  <c r="O26" i="3"/>
  <c r="P26" i="3" s="1"/>
  <c r="O28" i="3"/>
  <c r="P28" i="3" s="1"/>
  <c r="O29" i="3"/>
  <c r="P29" i="3" s="1"/>
  <c r="O30" i="3"/>
  <c r="P30" i="3" s="1"/>
  <c r="O8" i="3" l="1"/>
  <c r="J51" i="3" l="1"/>
  <c r="K51" i="3"/>
  <c r="L51" i="3"/>
  <c r="M51" i="3"/>
  <c r="O51" i="3"/>
  <c r="P51" i="3"/>
  <c r="Q51" i="3"/>
  <c r="R51" i="3"/>
  <c r="S51" i="3"/>
  <c r="T51" i="3"/>
  <c r="U51" i="3"/>
  <c r="V51" i="3"/>
  <c r="F51" i="3"/>
  <c r="W52" i="3" l="1"/>
  <c r="S29" i="3" l="1"/>
  <c r="T29" i="3" s="1"/>
  <c r="Q29" i="3" l="1"/>
  <c r="R29" i="3" s="1"/>
  <c r="H29" i="3"/>
  <c r="I29" i="3" s="1"/>
  <c r="W29" i="3" s="1"/>
  <c r="S28" i="3" l="1"/>
  <c r="T28" i="3" s="1"/>
  <c r="Q27" i="3"/>
  <c r="R27" i="3" s="1"/>
  <c r="H28" i="3"/>
  <c r="I28" i="3" s="1"/>
  <c r="H27" i="3" l="1"/>
  <c r="I27" i="3" s="1"/>
  <c r="W27" i="3" s="1"/>
  <c r="Q28" i="3"/>
  <c r="R28" i="3" s="1"/>
  <c r="W28" i="3" s="1"/>
  <c r="S30" i="3" l="1"/>
  <c r="T30" i="3" s="1"/>
  <c r="H30" i="3" l="1"/>
  <c r="I30" i="3" s="1"/>
  <c r="Q30" i="3" l="1"/>
  <c r="R30" i="3" s="1"/>
  <c r="W30" i="3" s="1"/>
  <c r="W35" i="3"/>
  <c r="W36" i="3"/>
  <c r="S9" i="3"/>
  <c r="T9" i="3" s="1"/>
  <c r="P8" i="3" l="1"/>
  <c r="W45" i="3" l="1"/>
  <c r="S26" i="3" l="1"/>
  <c r="T26" i="3" s="1"/>
  <c r="H25" i="3"/>
  <c r="I25" i="3" s="1"/>
  <c r="S25" i="3"/>
  <c r="T25" i="3" s="1"/>
  <c r="Q26" i="3" l="1"/>
  <c r="R26" i="3" s="1"/>
  <c r="H26" i="3"/>
  <c r="I26" i="3" s="1"/>
  <c r="W26" i="3" s="1"/>
  <c r="Q25" i="3"/>
  <c r="R25" i="3" s="1"/>
  <c r="W25" i="3" s="1"/>
  <c r="W44" i="3" l="1"/>
  <c r="W43" i="3" l="1"/>
  <c r="F32" i="3"/>
  <c r="F60" i="3" s="1"/>
  <c r="U32" i="3"/>
  <c r="V32" i="3"/>
  <c r="W42" i="3"/>
  <c r="W50" i="3"/>
  <c r="Q19" i="3"/>
  <c r="S19" i="3"/>
  <c r="T19" i="3" s="1"/>
  <c r="S20" i="3"/>
  <c r="T20" i="3" s="1"/>
  <c r="S21" i="3"/>
  <c r="T21" i="3" s="1"/>
  <c r="S22" i="3"/>
  <c r="T22" i="3" s="1"/>
  <c r="S23" i="3"/>
  <c r="T23" i="3" s="1"/>
  <c r="Q24" i="3"/>
  <c r="Q21" i="3"/>
  <c r="H19" i="3"/>
  <c r="H20" i="3"/>
  <c r="H22" i="3"/>
  <c r="H23" i="3"/>
  <c r="W49" i="3" l="1"/>
  <c r="Q22" i="3"/>
  <c r="R22" i="3" s="1"/>
  <c r="I20" i="3"/>
  <c r="Q20" i="3"/>
  <c r="R20" i="3" s="1"/>
  <c r="I19" i="3"/>
  <c r="R21" i="3"/>
  <c r="Q23" i="3"/>
  <c r="H21" i="3"/>
  <c r="I21" i="3" s="1"/>
  <c r="W21" i="3" s="1"/>
  <c r="R24" i="3"/>
  <c r="R19" i="3"/>
  <c r="I22" i="3"/>
  <c r="W22" i="3" s="1"/>
  <c r="H24" i="3"/>
  <c r="I24" i="3" s="1"/>
  <c r="W24" i="3" s="1"/>
  <c r="I23" i="3"/>
  <c r="W19" i="3" l="1"/>
  <c r="W20" i="3"/>
  <c r="R23" i="3"/>
  <c r="W23" i="3" s="1"/>
  <c r="S11" i="3" l="1"/>
  <c r="T11" i="3" s="1"/>
  <c r="S12" i="3"/>
  <c r="T12" i="3" s="1"/>
  <c r="S14" i="3" l="1"/>
  <c r="T14" i="3" s="1"/>
  <c r="H9" i="3" l="1"/>
  <c r="H51" i="3" l="1"/>
  <c r="J60" i="3" l="1"/>
  <c r="L11" i="3" l="1"/>
  <c r="M11" i="3" l="1"/>
  <c r="E60" i="3" l="1"/>
  <c r="W54" i="3" l="1"/>
  <c r="U60" i="3" l="1"/>
  <c r="I59" i="3"/>
  <c r="W59" i="3" s="1"/>
  <c r="L10" i="3" l="1"/>
  <c r="M10" i="3" s="1"/>
  <c r="H10" i="3" l="1"/>
  <c r="S10" i="3"/>
  <c r="T10" i="3" s="1"/>
  <c r="I10" i="3" l="1"/>
  <c r="Q10" i="3"/>
  <c r="R10" i="3" s="1"/>
  <c r="W10" i="3" l="1"/>
  <c r="O60" i="3"/>
  <c r="K60" i="3" l="1"/>
  <c r="L9" i="3" l="1"/>
  <c r="V60" i="3"/>
  <c r="Q9" i="3"/>
  <c r="L8" i="3" l="1"/>
  <c r="L60" i="3" s="1"/>
  <c r="P60" i="3"/>
  <c r="W41" i="3" l="1"/>
  <c r="H32" i="3" l="1"/>
  <c r="H12" i="3"/>
  <c r="H13" i="3"/>
  <c r="H11" i="3"/>
  <c r="H14" i="3"/>
  <c r="I14" i="3" s="1"/>
  <c r="H15" i="3"/>
  <c r="H16" i="3"/>
  <c r="I16" i="3" s="1"/>
  <c r="H17" i="3"/>
  <c r="I17" i="3" s="1"/>
  <c r="H18" i="3"/>
  <c r="H8" i="3" l="1"/>
  <c r="I12" i="3"/>
  <c r="I11" i="3"/>
  <c r="I18" i="3"/>
  <c r="W40" i="3"/>
  <c r="I13" i="3"/>
  <c r="I15" i="3"/>
  <c r="W34" i="3"/>
  <c r="I32" i="3" l="1"/>
  <c r="M9" i="3"/>
  <c r="M8" i="3" s="1"/>
  <c r="I9" i="3"/>
  <c r="S18" i="3"/>
  <c r="T18" i="3" s="1"/>
  <c r="S17" i="3"/>
  <c r="T17" i="3" s="1"/>
  <c r="S16" i="3"/>
  <c r="T16" i="3" s="1"/>
  <c r="S15" i="3"/>
  <c r="T15" i="3" s="1"/>
  <c r="S13" i="3"/>
  <c r="T13" i="3" l="1"/>
  <c r="T8" i="3" s="1"/>
  <c r="S8" i="3"/>
  <c r="S60" i="3" s="1"/>
  <c r="I8" i="3"/>
  <c r="M60" i="3"/>
  <c r="W33" i="3"/>
  <c r="W32" i="3" s="1"/>
  <c r="R9" i="3"/>
  <c r="W9" i="3" s="1"/>
  <c r="Q13" i="3"/>
  <c r="R13" i="3" s="1"/>
  <c r="W13" i="3" s="1"/>
  <c r="Q14" i="3"/>
  <c r="R14" i="3" s="1"/>
  <c r="W14" i="3" s="1"/>
  <c r="Q15" i="3"/>
  <c r="R15" i="3" s="1"/>
  <c r="W15" i="3" s="1"/>
  <c r="Q17" i="3"/>
  <c r="Q12" i="3"/>
  <c r="Q11" i="3"/>
  <c r="Q16" i="3"/>
  <c r="R16" i="3" s="1"/>
  <c r="W16" i="3" s="1"/>
  <c r="Q18" i="3"/>
  <c r="R18" i="3" s="1"/>
  <c r="W18" i="3" s="1"/>
  <c r="R17" i="3" l="1"/>
  <c r="W17" i="3" s="1"/>
  <c r="Q8" i="3"/>
  <c r="R11" i="3"/>
  <c r="W11" i="3" s="1"/>
  <c r="Y8" i="3"/>
  <c r="T60" i="3"/>
  <c r="R12" i="3"/>
  <c r="W12" i="3" s="1"/>
  <c r="R8" i="3" l="1"/>
  <c r="R60" i="3" s="1"/>
  <c r="Q60" i="3"/>
  <c r="I51" i="3"/>
  <c r="H60" i="3"/>
  <c r="W8" i="3" l="1"/>
  <c r="W57" i="3"/>
  <c r="I60" i="3"/>
  <c r="W51" i="3" l="1"/>
  <c r="Y60" i="3" s="1"/>
  <c r="W60" i="3" l="1"/>
</calcChain>
</file>

<file path=xl/sharedStrings.xml><?xml version="1.0" encoding="utf-8"?>
<sst xmlns="http://schemas.openxmlformats.org/spreadsheetml/2006/main" count="461" uniqueCount="107">
  <si>
    <t>TT</t>
  </si>
  <si>
    <t>CV</t>
  </si>
  <si>
    <t>PC TNNG</t>
  </si>
  <si>
    <t>GV</t>
  </si>
  <si>
    <t>KT</t>
  </si>
  <si>
    <t>A</t>
  </si>
  <si>
    <t>HT</t>
  </si>
  <si>
    <t>HP</t>
  </si>
  <si>
    <t>Đặng Thị Thanh Tú</t>
  </si>
  <si>
    <t>B</t>
  </si>
  <si>
    <t>NVN</t>
  </si>
  <si>
    <t>BV</t>
  </si>
  <si>
    <t xml:space="preserve">                                               Ng­êi lËp biÓu </t>
  </si>
  <si>
    <t>PC TN</t>
  </si>
  <si>
    <t>Ký nhận</t>
  </si>
  <si>
    <t>V.07.02.06</t>
  </si>
  <si>
    <t>YT</t>
  </si>
  <si>
    <t>VT</t>
  </si>
  <si>
    <t>Vương Thị Thu Hiền</t>
  </si>
  <si>
    <t xml:space="preserve"> </t>
  </si>
  <si>
    <t>C</t>
  </si>
  <si>
    <t>LC</t>
  </si>
  <si>
    <t>V.07.02.26</t>
  </si>
  <si>
    <t>Họ và tên</t>
  </si>
  <si>
    <t>Mã ngạch</t>
  </si>
  <si>
    <t>Tiền lương</t>
  </si>
  <si>
    <t>Phụ cấp</t>
  </si>
  <si>
    <t>Tổng tiền lương và phụ cấp</t>
  </si>
  <si>
    <t>Hệ số</t>
  </si>
  <si>
    <t>Thành tiền</t>
  </si>
  <si>
    <t>Trừ BH</t>
  </si>
  <si>
    <t>Thực lĩnh</t>
  </si>
  <si>
    <t>Phụ cấp chức vụ</t>
  </si>
  <si>
    <t>PC ngành</t>
  </si>
  <si>
    <t>Biên chế</t>
  </si>
  <si>
    <t>Đỗ Thị Huyền</t>
  </si>
  <si>
    <t>Vũ Thu Hằng</t>
  </si>
  <si>
    <t>Vũ Thị Nga</t>
  </si>
  <si>
    <t>Ngô Thị Năm</t>
  </si>
  <si>
    <t>Bùi Thị Hoa</t>
  </si>
  <si>
    <t>Nguyễn Thị Thanh</t>
  </si>
  <si>
    <t>Nguyễn Thu Thủy</t>
  </si>
  <si>
    <t>Nguyễn Thị Hòa</t>
  </si>
  <si>
    <t>Nguyễn Thúy Anh</t>
  </si>
  <si>
    <t>Trần Thị Uyên</t>
  </si>
  <si>
    <t>Lê Thị Hiền</t>
  </si>
  <si>
    <t>Lê Thị Huế</t>
  </si>
  <si>
    <t>Đặng Thị Mai</t>
  </si>
  <si>
    <t>Đới Thị Hà</t>
  </si>
  <si>
    <t>Nguyễn Thị Nguyệt</t>
  </si>
  <si>
    <t>Nguyễn Thanh Hằng</t>
  </si>
  <si>
    <t>Nguyễn Thị Đáng</t>
  </si>
  <si>
    <t>Nguyễn Thị Loan</t>
  </si>
  <si>
    <t>Lại Thị Thu Hiền</t>
  </si>
  <si>
    <t>Nguyễn Thanh Thúy</t>
  </si>
  <si>
    <t>Nguyễn Văn Lập</t>
  </si>
  <si>
    <t>Nguyễn Đăng Khiên</t>
  </si>
  <si>
    <t>Cao Thị Điệp</t>
  </si>
  <si>
    <t>Đinh Bá Quế</t>
  </si>
  <si>
    <t>Tổng cộng:</t>
  </si>
  <si>
    <t>Người lập biểu</t>
  </si>
  <si>
    <t>Hiệu trưởng</t>
  </si>
  <si>
    <t>Nguyễn Thị Hà Lương</t>
  </si>
  <si>
    <t>Đào Phương Linh</t>
  </si>
  <si>
    <t>Ngô Thị Phương Thảo</t>
  </si>
  <si>
    <t>Lương Thị Đào</t>
  </si>
  <si>
    <t>Lê Quang</t>
  </si>
  <si>
    <t>Nguyễn Thị Thu Hằng</t>
  </si>
  <si>
    <t>Đới Thị Lan</t>
  </si>
  <si>
    <t>Mã ĐVQHNS: 1132652</t>
  </si>
  <si>
    <t>Uông Thị Lâm Anh</t>
  </si>
  <si>
    <t>Đỗ Thị Trang Nhung</t>
  </si>
  <si>
    <t>Nguyễn Thị Thu</t>
  </si>
  <si>
    <t>Đặng Thị Kiều Anh</t>
  </si>
  <si>
    <t>Lưu Phương Dung</t>
  </si>
  <si>
    <t>Vũ Hồng Linh</t>
  </si>
  <si>
    <t>BH 10.5%</t>
  </si>
  <si>
    <t>Nguyễn Thanh Huyền</t>
  </si>
  <si>
    <t>Hồ Thị Ninh</t>
  </si>
  <si>
    <t>% hưởng</t>
  </si>
  <si>
    <t>Bùi Thu Hương</t>
  </si>
  <si>
    <t>Trần Thị Ngọc Anh</t>
  </si>
  <si>
    <t>Hợp đồng khác</t>
  </si>
  <si>
    <t>Lê Thị Thanh Loan</t>
  </si>
  <si>
    <t>Dương Thị Duyên</t>
  </si>
  <si>
    <r>
      <t xml:space="preserve">Bằng chữ: </t>
    </r>
    <r>
      <rPr>
        <b/>
        <i/>
        <sz val="10"/>
        <color theme="1"/>
        <rFont val="Times New Roman"/>
        <family val="1"/>
      </rPr>
      <t xml:space="preserve"> đồng  ./</t>
    </r>
  </si>
  <si>
    <t>Nguyễn Thị Tính</t>
  </si>
  <si>
    <t>HĐ NĐ 111</t>
  </si>
  <si>
    <t>NV</t>
  </si>
  <si>
    <t>Phạm Thị Minh Thúy</t>
  </si>
  <si>
    <t>V.07.02.25</t>
  </si>
  <si>
    <t>(Lương cơ bản: 2.340.000 đồng, lương tối thiểu vùng: 4.960.000 đồng)</t>
  </si>
  <si>
    <t>Nguyễn Thị Ngọc</t>
  </si>
  <si>
    <t>+1%</t>
  </si>
  <si>
    <t xml:space="preserve">   TRƯỜNG MẦM NON BAN MAI XANH</t>
  </si>
  <si>
    <t>(Phần chênh lệch 850.000đ do tăng lương cơ bản từ 1.490.000đ -&gt; 2.340.000đ)</t>
  </si>
  <si>
    <t xml:space="preserve">         Bảng thanh toán lương cho cán bộ, giáo viên, nhân viên
Tháng 11 năm 2024</t>
  </si>
  <si>
    <t>Ngày     tháng 11 năm 2024</t>
  </si>
  <si>
    <t>+0.31</t>
  </si>
  <si>
    <r>
      <t xml:space="preserve">Bằng chữ: </t>
    </r>
    <r>
      <rPr>
        <b/>
        <i/>
        <sz val="10"/>
        <color theme="1"/>
        <rFont val="Times New Roman"/>
        <family val="1"/>
      </rPr>
      <t>Bảy mươi chín triệu, một trăm hai mươi lăm nghìn, bảy trăm bốn mươi chín đồng  ./</t>
    </r>
  </si>
  <si>
    <t>Ngày      tháng 11 năm 2024</t>
  </si>
  <si>
    <t>HS</t>
  </si>
  <si>
    <t>Truy lĩnh HĐ Tháng 9.10/24</t>
  </si>
  <si>
    <t xml:space="preserve">         Bảng thanh toán lương cho cán bộ, giáo viên, nhân viên
Tháng 11 năm 2024, Truy lĩnh lương hợp đồng tháng 9.10/2024</t>
  </si>
  <si>
    <t>(Lương cơ bản: 1.490.000 đồng, lương tối thiểu vùng: 4.680.000 đồng)</t>
  </si>
  <si>
    <r>
      <t xml:space="preserve">Bằng chữ: </t>
    </r>
    <r>
      <rPr>
        <b/>
        <i/>
        <sz val="10"/>
        <color theme="1"/>
        <rFont val="Times New Roman"/>
        <family val="1"/>
      </rPr>
      <t>Hai trăm bốn mươi chín triệu, không trăm mười ba nghìn, năm trăm tám mươi tư đồng  ./</t>
    </r>
  </si>
  <si>
    <t>Ngày 05  tháng 11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</si>
</sst>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00.000"/>
    <numFmt numFmtId="167" formatCode="0.00_);\(0.00\)"/>
    <numFmt numFmtId="168" formatCode="_(* #,##0.0_);_(* \(#,##0.0\);_(* &quot;-&quot;??_);_(@_)"/>
    <numFmt numFmtId="169" formatCode="###\ ###\ ###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.VnTime"/>
      <family val="2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indexed="8"/>
      <name val="Calibri"/>
      <family val="2"/>
    </font>
    <font>
      <b/>
      <i/>
      <sz val="11"/>
      <color rgb="FFFF0000"/>
      <name val="Times New Roman"/>
      <family val="1"/>
    </font>
    <font>
      <sz val="7"/>
      <color theme="1"/>
      <name val="Times New Roman"/>
      <family val="1"/>
    </font>
    <font>
      <sz val="6"/>
      <color theme="1"/>
      <name val="Times New Roman"/>
      <family val="1"/>
    </font>
    <font>
      <b/>
      <sz val="7"/>
      <color theme="1"/>
      <name val="Times New Roman"/>
      <family val="1"/>
    </font>
    <font>
      <sz val="6.5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6.5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7"/>
      <color rgb="FFFF0000"/>
      <name val="Times New Roman"/>
      <family val="1"/>
    </font>
    <font>
      <sz val="6.5"/>
      <color rgb="FFFF0000"/>
      <name val="Times New Roman"/>
      <family val="1"/>
    </font>
    <font>
      <sz val="6"/>
      <color rgb="FFFF0000"/>
      <name val="Times New Roman"/>
      <family val="1"/>
    </font>
    <font>
      <sz val="8"/>
      <color rgb="FFFF0000"/>
      <name val="Times New Roman"/>
      <family val="1"/>
    </font>
    <font>
      <b/>
      <sz val="7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</cellStyleXfs>
  <cellXfs count="196">
    <xf numFmtId="0" fontId="0" fillId="0" borderId="0" xfId="0"/>
    <xf numFmtId="2" fontId="3" fillId="0" borderId="1" xfId="0" applyNumberFormat="1" applyFont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7" fillId="0" borderId="1" xfId="2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164" fontId="9" fillId="0" borderId="1" xfId="1" applyNumberFormat="1" applyFont="1" applyFill="1" applyBorder="1" applyAlignment="1">
      <alignment horizontal="center"/>
    </xf>
    <xf numFmtId="0" fontId="9" fillId="0" borderId="1" xfId="0" applyFont="1" applyFill="1" applyBorder="1"/>
    <xf numFmtId="0" fontId="9" fillId="0" borderId="0" xfId="0" applyFont="1" applyFill="1"/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7" fillId="0" borderId="1" xfId="0" applyFont="1" applyBorder="1" applyAlignment="1"/>
    <xf numFmtId="0" fontId="7" fillId="0" borderId="1" xfId="0" applyFont="1" applyFill="1" applyBorder="1" applyAlignment="1"/>
    <xf numFmtId="0" fontId="7" fillId="3" borderId="1" xfId="3" applyFont="1" applyFill="1" applyBorder="1" applyAlignment="1">
      <alignment horizontal="left" wrapText="1"/>
    </xf>
    <xf numFmtId="0" fontId="7" fillId="0" borderId="1" xfId="3" applyFont="1" applyFill="1" applyBorder="1" applyAlignment="1">
      <alignment horizontal="left" wrapText="1"/>
    </xf>
    <xf numFmtId="0" fontId="7" fillId="0" borderId="1" xfId="4" applyFont="1" applyFill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166" fontId="7" fillId="0" borderId="1" xfId="2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7" fillId="0" borderId="0" xfId="0" applyFont="1" applyFill="1"/>
    <xf numFmtId="0" fontId="7" fillId="0" borderId="0" xfId="0" applyFont="1" applyFill="1" applyBorder="1"/>
    <xf numFmtId="2" fontId="7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0" fillId="3" borderId="1" xfId="0" applyFont="1" applyFill="1" applyBorder="1" applyAlignment="1">
      <alignment horizontal="left"/>
    </xf>
    <xf numFmtId="0" fontId="9" fillId="3" borderId="1" xfId="0" applyFont="1" applyFill="1" applyBorder="1" applyAlignment="1"/>
    <xf numFmtId="165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9" fillId="3" borderId="1" xfId="0" quotePrefix="1" applyFont="1" applyFill="1" applyBorder="1" applyAlignment="1">
      <alignment horizontal="center"/>
    </xf>
    <xf numFmtId="164" fontId="9" fillId="3" borderId="1" xfId="1" applyNumberFormat="1" applyFont="1" applyFill="1" applyBorder="1" applyAlignment="1">
      <alignment horizontal="center"/>
    </xf>
    <xf numFmtId="0" fontId="7" fillId="3" borderId="1" xfId="0" applyFont="1" applyFill="1" applyBorder="1"/>
    <xf numFmtId="0" fontId="7" fillId="3" borderId="0" xfId="0" applyFont="1" applyFill="1"/>
    <xf numFmtId="0" fontId="7" fillId="3" borderId="0" xfId="0" applyFont="1" applyFill="1" applyBorder="1"/>
    <xf numFmtId="0" fontId="7" fillId="3" borderId="1" xfId="0" applyFont="1" applyFill="1" applyBorder="1" applyAlignment="1">
      <alignment wrapText="1"/>
    </xf>
    <xf numFmtId="0" fontId="3" fillId="0" borderId="1" xfId="0" applyFont="1" applyBorder="1" applyAlignment="1"/>
    <xf numFmtId="0" fontId="3" fillId="3" borderId="1" xfId="3" applyFont="1" applyFill="1" applyBorder="1" applyAlignment="1">
      <alignment horizontal="left" wrapText="1"/>
    </xf>
    <xf numFmtId="43" fontId="7" fillId="0" borderId="1" xfId="0" applyNumberFormat="1" applyFont="1" applyFill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3" fontId="11" fillId="0" borderId="0" xfId="0" applyNumberFormat="1" applyFont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/>
    <xf numFmtId="9" fontId="11" fillId="0" borderId="0" xfId="0" applyNumberFormat="1" applyFont="1"/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/>
    </xf>
    <xf numFmtId="0" fontId="13" fillId="4" borderId="1" xfId="0" applyNumberFormat="1" applyFont="1" applyFill="1" applyBorder="1" applyAlignment="1">
      <alignment horizontal="center"/>
    </xf>
    <xf numFmtId="43" fontId="13" fillId="4" borderId="1" xfId="0" applyNumberFormat="1" applyFont="1" applyFill="1" applyBorder="1" applyAlignment="1"/>
    <xf numFmtId="164" fontId="13" fillId="4" borderId="1" xfId="0" applyNumberFormat="1" applyFont="1" applyFill="1" applyBorder="1" applyAlignment="1"/>
    <xf numFmtId="0" fontId="13" fillId="4" borderId="1" xfId="0" applyFont="1" applyFill="1" applyBorder="1" applyAlignment="1"/>
    <xf numFmtId="164" fontId="9" fillId="0" borderId="0" xfId="0" applyNumberFormat="1" applyFont="1" applyBorder="1" applyAlignment="1"/>
    <xf numFmtId="0" fontId="9" fillId="0" borderId="0" xfId="0" applyFont="1" applyAlignment="1"/>
    <xf numFmtId="0" fontId="10" fillId="0" borderId="1" xfId="0" applyFont="1" applyBorder="1" applyAlignment="1">
      <alignment horizontal="left"/>
    </xf>
    <xf numFmtId="0" fontId="9" fillId="0" borderId="1" xfId="0" applyFont="1" applyBorder="1"/>
    <xf numFmtId="0" fontId="7" fillId="0" borderId="0" xfId="0" applyFont="1"/>
    <xf numFmtId="0" fontId="9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39" fontId="7" fillId="0" borderId="1" xfId="1" applyNumberFormat="1" applyFont="1" applyFill="1" applyBorder="1" applyAlignment="1">
      <alignment horizontal="center"/>
    </xf>
    <xf numFmtId="0" fontId="7" fillId="0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69" fontId="4" fillId="4" borderId="1" xfId="0" applyNumberFormat="1" applyFont="1" applyFill="1" applyBorder="1" applyAlignment="1">
      <alignment wrapText="1"/>
    </xf>
    <xf numFmtId="169" fontId="13" fillId="4" borderId="1" xfId="0" applyNumberFormat="1" applyFont="1" applyFill="1" applyBorder="1" applyAlignment="1">
      <alignment wrapText="1"/>
    </xf>
    <xf numFmtId="164" fontId="9" fillId="4" borderId="1" xfId="1" applyNumberFormat="1" applyFont="1" applyFill="1" applyBorder="1" applyAlignment="1">
      <alignment horizontal="center"/>
    </xf>
    <xf numFmtId="0" fontId="9" fillId="4" borderId="1" xfId="0" applyFont="1" applyFill="1" applyBorder="1"/>
    <xf numFmtId="166" fontId="7" fillId="0" borderId="1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9" fillId="0" borderId="4" xfId="0" applyFont="1" applyFill="1" applyBorder="1"/>
    <xf numFmtId="0" fontId="7" fillId="0" borderId="0" xfId="0" applyFont="1" applyFill="1" applyAlignment="1">
      <alignment horizontal="left"/>
    </xf>
    <xf numFmtId="2" fontId="7" fillId="3" borderId="1" xfId="2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/>
    <xf numFmtId="0" fontId="9" fillId="4" borderId="1" xfId="0" applyFont="1" applyFill="1" applyBorder="1" applyAlignment="1"/>
    <xf numFmtId="165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/>
    <xf numFmtId="0" fontId="13" fillId="0" borderId="1" xfId="0" applyFont="1" applyFill="1" applyBorder="1" applyAlignment="1">
      <alignment horizontal="center"/>
    </xf>
    <xf numFmtId="167" fontId="13" fillId="3" borderId="1" xfId="1" applyNumberFormat="1" applyFont="1" applyFill="1" applyBorder="1" applyAlignment="1">
      <alignment horizontal="center"/>
    </xf>
    <xf numFmtId="164" fontId="13" fillId="0" borderId="1" xfId="1" applyNumberFormat="1" applyFont="1" applyFill="1" applyBorder="1" applyAlignment="1">
      <alignment horizontal="center"/>
    </xf>
    <xf numFmtId="167" fontId="13" fillId="0" borderId="1" xfId="1" applyNumberFormat="1" applyFont="1" applyFill="1" applyBorder="1" applyAlignment="1">
      <alignment horizontal="center"/>
    </xf>
    <xf numFmtId="0" fontId="13" fillId="0" borderId="1" xfId="0" applyFont="1" applyFill="1" applyBorder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14" fillId="0" borderId="0" xfId="0" applyFont="1" applyFill="1" applyBorder="1" applyAlignment="1">
      <alignment horizontal="center"/>
    </xf>
    <xf numFmtId="165" fontId="14" fillId="3" borderId="0" xfId="0" applyNumberFormat="1" applyFont="1" applyFill="1" applyBorder="1" applyAlignment="1"/>
    <xf numFmtId="0" fontId="14" fillId="0" borderId="0" xfId="0" applyFont="1" applyFill="1" applyAlignment="1">
      <alignment horizontal="center"/>
    </xf>
    <xf numFmtId="0" fontId="14" fillId="0" borderId="0" xfId="0" applyNumberFormat="1" applyFont="1" applyFill="1" applyAlignment="1">
      <alignment horizontal="center"/>
    </xf>
    <xf numFmtId="3" fontId="14" fillId="0" borderId="0" xfId="0" applyNumberFormat="1" applyFont="1" applyFill="1"/>
    <xf numFmtId="0" fontId="14" fillId="2" borderId="0" xfId="0" applyFont="1" applyFill="1" applyBorder="1"/>
    <xf numFmtId="0" fontId="14" fillId="0" borderId="0" xfId="0" applyFont="1" applyBorder="1"/>
    <xf numFmtId="0" fontId="14" fillId="0" borderId="0" xfId="0" applyFont="1"/>
    <xf numFmtId="0" fontId="12" fillId="0" borderId="0" xfId="0" applyFont="1" applyFill="1" applyAlignment="1"/>
    <xf numFmtId="0" fontId="12" fillId="0" borderId="0" xfId="0" applyFont="1" applyBorder="1"/>
    <xf numFmtId="0" fontId="12" fillId="3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49" fontId="12" fillId="0" borderId="0" xfId="0" applyNumberFormat="1" applyFont="1"/>
    <xf numFmtId="0" fontId="12" fillId="0" borderId="0" xfId="0" applyFont="1" applyFill="1"/>
    <xf numFmtId="0" fontId="12" fillId="3" borderId="0" xfId="0" applyFont="1" applyFill="1" applyAlignment="1"/>
    <xf numFmtId="0" fontId="12" fillId="0" borderId="0" xfId="0" applyNumberFormat="1" applyFont="1" applyFill="1" applyAlignment="1">
      <alignment horizontal="center"/>
    </xf>
    <xf numFmtId="3" fontId="12" fillId="0" borderId="0" xfId="0" applyNumberFormat="1" applyFont="1" applyFill="1"/>
    <xf numFmtId="3" fontId="12" fillId="0" borderId="0" xfId="0" applyNumberFormat="1" applyFont="1"/>
    <xf numFmtId="3" fontId="12" fillId="0" borderId="0" xfId="0" applyNumberFormat="1" applyFont="1" applyFill="1" applyAlignment="1"/>
    <xf numFmtId="0" fontId="16" fillId="0" borderId="0" xfId="0" applyFont="1" applyFill="1"/>
    <xf numFmtId="0" fontId="9" fillId="0" borderId="1" xfId="0" applyFont="1" applyFill="1" applyBorder="1" applyAlignment="1">
      <alignment horizontal="right"/>
    </xf>
    <xf numFmtId="168" fontId="13" fillId="4" borderId="1" xfId="0" applyNumberFormat="1" applyFont="1" applyFill="1" applyBorder="1" applyAlignment="1"/>
    <xf numFmtId="4" fontId="7" fillId="0" borderId="1" xfId="0" applyNumberFormat="1" applyFont="1" applyBorder="1" applyAlignment="1">
      <alignment horizontal="center"/>
    </xf>
    <xf numFmtId="168" fontId="7" fillId="0" borderId="1" xfId="1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left"/>
    </xf>
    <xf numFmtId="0" fontId="11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3" fontId="12" fillId="0" borderId="0" xfId="0" applyNumberFormat="1" applyFont="1" applyFill="1" applyAlignment="1">
      <alignment horizontal="center"/>
    </xf>
    <xf numFmtId="3" fontId="12" fillId="0" borderId="0" xfId="0" applyNumberFormat="1" applyFont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/>
    </xf>
    <xf numFmtId="3" fontId="12" fillId="0" borderId="0" xfId="0" applyNumberFormat="1" applyFont="1" applyFill="1" applyAlignment="1">
      <alignment horizontal="center"/>
    </xf>
    <xf numFmtId="3" fontId="12" fillId="0" borderId="0" xfId="0" applyNumberFormat="1" applyFont="1" applyAlignment="1">
      <alignment horizontal="center"/>
    </xf>
    <xf numFmtId="0" fontId="7" fillId="0" borderId="0" xfId="0" quotePrefix="1" applyFont="1"/>
    <xf numFmtId="0" fontId="9" fillId="0" borderId="0" xfId="0" quotePrefix="1" applyFont="1" applyFill="1"/>
    <xf numFmtId="164" fontId="9" fillId="5" borderId="0" xfId="0" applyNumberFormat="1" applyFont="1" applyFill="1" applyBorder="1"/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wrapText="1"/>
    </xf>
    <xf numFmtId="0" fontId="18" fillId="0" borderId="1" xfId="0" applyFont="1" applyBorder="1" applyAlignment="1">
      <alignment horizontal="left"/>
    </xf>
    <xf numFmtId="49" fontId="19" fillId="0" borderId="1" xfId="0" applyNumberFormat="1" applyFont="1" applyFill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164" fontId="17" fillId="0" borderId="1" xfId="1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164" fontId="21" fillId="0" borderId="1" xfId="1" applyNumberFormat="1" applyFont="1" applyFill="1" applyBorder="1" applyAlignment="1">
      <alignment horizontal="center"/>
    </xf>
    <xf numFmtId="43" fontId="17" fillId="0" borderId="1" xfId="0" applyNumberFormat="1" applyFont="1" applyFill="1" applyBorder="1" applyAlignment="1">
      <alignment horizontal="center"/>
    </xf>
    <xf numFmtId="0" fontId="17" fillId="0" borderId="1" xfId="0" applyFont="1" applyBorder="1"/>
    <xf numFmtId="0" fontId="17" fillId="0" borderId="0" xfId="0" applyFont="1"/>
    <xf numFmtId="0" fontId="17" fillId="0" borderId="1" xfId="0" applyFont="1" applyBorder="1" applyAlignment="1">
      <alignment wrapText="1"/>
    </xf>
    <xf numFmtId="2" fontId="17" fillId="0" borderId="1" xfId="2" applyNumberFormat="1" applyFont="1" applyFill="1" applyBorder="1" applyAlignment="1">
      <alignment horizontal="center"/>
    </xf>
    <xf numFmtId="0" fontId="17" fillId="0" borderId="0" xfId="0" quotePrefix="1" applyFont="1"/>
    <xf numFmtId="0" fontId="18" fillId="0" borderId="1" xfId="0" applyFont="1" applyFill="1" applyBorder="1" applyAlignment="1">
      <alignment horizontal="left"/>
    </xf>
    <xf numFmtId="2" fontId="20" fillId="0" borderId="1" xfId="0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right"/>
    </xf>
    <xf numFmtId="0" fontId="21" fillId="0" borderId="1" xfId="0" applyNumberFormat="1" applyFont="1" applyFill="1" applyBorder="1" applyAlignment="1">
      <alignment horizontal="center"/>
    </xf>
    <xf numFmtId="0" fontId="21" fillId="0" borderId="1" xfId="0" applyFont="1" applyFill="1" applyBorder="1"/>
    <xf numFmtId="0" fontId="21" fillId="0" borderId="0" xfId="0" applyFont="1" applyFill="1"/>
    <xf numFmtId="0" fontId="11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39" fontId="17" fillId="0" borderId="1" xfId="1" applyNumberFormat="1" applyFont="1" applyFill="1" applyBorder="1" applyAlignment="1">
      <alignment horizontal="center"/>
    </xf>
    <xf numFmtId="0" fontId="17" fillId="0" borderId="1" xfId="0" quotePrefix="1" applyFont="1" applyFill="1" applyBorder="1" applyAlignment="1">
      <alignment horizontal="center"/>
    </xf>
    <xf numFmtId="0" fontId="17" fillId="0" borderId="1" xfId="0" applyNumberFormat="1" applyFont="1" applyFill="1" applyBorder="1" applyAlignment="1">
      <alignment horizontal="center"/>
    </xf>
    <xf numFmtId="164" fontId="7" fillId="6" borderId="1" xfId="1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7" borderId="1" xfId="0" applyFont="1" applyFill="1" applyBorder="1" applyAlignment="1"/>
    <xf numFmtId="0" fontId="10" fillId="7" borderId="1" xfId="0" applyFont="1" applyFill="1" applyBorder="1" applyAlignment="1">
      <alignment horizontal="left"/>
    </xf>
    <xf numFmtId="166" fontId="7" fillId="7" borderId="1" xfId="2" applyNumberFormat="1" applyFont="1" applyFill="1" applyBorder="1" applyAlignment="1">
      <alignment horizontal="center"/>
    </xf>
    <xf numFmtId="2" fontId="7" fillId="7" borderId="1" xfId="0" applyNumberFormat="1" applyFont="1" applyFill="1" applyBorder="1" applyAlignment="1">
      <alignment horizontal="center"/>
    </xf>
    <xf numFmtId="164" fontId="7" fillId="7" borderId="1" xfId="1" applyNumberFormat="1" applyFont="1" applyFill="1" applyBorder="1" applyAlignment="1">
      <alignment horizontal="center"/>
    </xf>
    <xf numFmtId="0" fontId="7" fillId="7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/>
    <xf numFmtId="166" fontId="7" fillId="7" borderId="1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left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12" fillId="0" borderId="0" xfId="0" applyNumberFormat="1" applyFont="1" applyFill="1" applyAlignment="1">
      <alignment horizontal="center"/>
    </xf>
    <xf numFmtId="3" fontId="12" fillId="0" borderId="0" xfId="0" applyNumberFormat="1" applyFont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5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6" fillId="0" borderId="0" xfId="0" applyFont="1" applyFill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2"/>
    <cellStyle name="Normal 2 3" xfId="3"/>
    <cellStyle name="Normal_DS tài khoản của CBGV AS 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2"/>
  <sheetViews>
    <sheetView zoomScale="130" zoomScaleNormal="130" workbookViewId="0">
      <pane ySplit="7" topLeftCell="A57" activePane="bottomLeft" state="frozen"/>
      <selection pane="bottomLeft" activeCell="Y58" sqref="Y58"/>
    </sheetView>
  </sheetViews>
  <sheetFormatPr defaultRowHeight="12.75"/>
  <cols>
    <col min="1" max="1" width="2.28515625" style="107" customWidth="1"/>
    <col min="2" max="2" width="13" style="107" customWidth="1"/>
    <col min="3" max="3" width="2.85546875" style="107" customWidth="1"/>
    <col min="4" max="4" width="6.5703125" style="113" customWidth="1"/>
    <col min="5" max="5" width="4.7109375" style="108" customWidth="1"/>
    <col min="6" max="7" width="8.28515625" style="101" customWidth="1"/>
    <col min="8" max="8" width="7.5703125" style="101" customWidth="1"/>
    <col min="9" max="9" width="8.140625" style="101" customWidth="1"/>
    <col min="10" max="10" width="3.5703125" style="123" customWidth="1"/>
    <col min="11" max="11" width="6.85546875" style="123" customWidth="1"/>
    <col min="12" max="12" width="5.7109375" style="123" customWidth="1"/>
    <col min="13" max="13" width="6.7109375" style="123" customWidth="1"/>
    <col min="14" max="14" width="4.28515625" style="123" customWidth="1"/>
    <col min="15" max="15" width="4" style="123" customWidth="1"/>
    <col min="16" max="16" width="7.5703125" style="123" customWidth="1"/>
    <col min="17" max="17" width="6.85546875" style="123" customWidth="1"/>
    <col min="18" max="18" width="7.7109375" style="123" customWidth="1"/>
    <col min="19" max="19" width="4" style="109" customWidth="1"/>
    <col min="20" max="20" width="7.5703125" style="109" customWidth="1"/>
    <col min="21" max="21" width="3.28515625" style="109" customWidth="1"/>
    <col min="22" max="22" width="5.7109375" style="109" customWidth="1"/>
    <col min="23" max="23" width="8.140625" style="111" customWidth="1"/>
    <col min="24" max="24" width="8" style="47" customWidth="1"/>
    <col min="25" max="25" width="9.7109375" style="47" customWidth="1"/>
    <col min="26" max="26" width="16.42578125" style="47" bestFit="1" customWidth="1"/>
    <col min="27" max="254" width="9.140625" style="47"/>
    <col min="255" max="255" width="3.28515625" style="47" customWidth="1"/>
    <col min="256" max="256" width="22.5703125" style="47" customWidth="1"/>
    <col min="257" max="257" width="6.140625" style="47" customWidth="1"/>
    <col min="258" max="258" width="7.5703125" style="47" customWidth="1"/>
    <col min="259" max="259" width="7.28515625" style="47" customWidth="1"/>
    <col min="260" max="260" width="6.85546875" style="47" customWidth="1"/>
    <col min="261" max="261" width="6.7109375" style="47" customWidth="1"/>
    <col min="262" max="263" width="7.85546875" style="47" customWidth="1"/>
    <col min="264" max="266" width="11.140625" style="47" customWidth="1"/>
    <col min="267" max="269" width="9.85546875" style="47" customWidth="1"/>
    <col min="270" max="272" width="9.28515625" style="47" customWidth="1"/>
    <col min="273" max="275" width="10" style="47" customWidth="1"/>
    <col min="276" max="276" width="10.5703125" style="47" customWidth="1"/>
    <col min="277" max="277" width="10.28515625" style="47" customWidth="1"/>
    <col min="278" max="278" width="11.85546875" style="47" customWidth="1"/>
    <col min="279" max="279" width="14" style="47" customWidth="1"/>
    <col min="280" max="281" width="9.140625" style="47"/>
    <col min="282" max="282" width="16.42578125" style="47" bestFit="1" customWidth="1"/>
    <col min="283" max="510" width="9.140625" style="47"/>
    <col min="511" max="511" width="3.28515625" style="47" customWidth="1"/>
    <col min="512" max="512" width="22.5703125" style="47" customWidth="1"/>
    <col min="513" max="513" width="6.140625" style="47" customWidth="1"/>
    <col min="514" max="514" width="7.5703125" style="47" customWidth="1"/>
    <col min="515" max="515" width="7.28515625" style="47" customWidth="1"/>
    <col min="516" max="516" width="6.85546875" style="47" customWidth="1"/>
    <col min="517" max="517" width="6.7109375" style="47" customWidth="1"/>
    <col min="518" max="519" width="7.85546875" style="47" customWidth="1"/>
    <col min="520" max="522" width="11.140625" style="47" customWidth="1"/>
    <col min="523" max="525" width="9.85546875" style="47" customWidth="1"/>
    <col min="526" max="528" width="9.28515625" style="47" customWidth="1"/>
    <col min="529" max="531" width="10" style="47" customWidth="1"/>
    <col min="532" max="532" width="10.5703125" style="47" customWidth="1"/>
    <col min="533" max="533" width="10.28515625" style="47" customWidth="1"/>
    <col min="534" max="534" width="11.85546875" style="47" customWidth="1"/>
    <col min="535" max="535" width="14" style="47" customWidth="1"/>
    <col min="536" max="537" width="9.140625" style="47"/>
    <col min="538" max="538" width="16.42578125" style="47" bestFit="1" customWidth="1"/>
    <col min="539" max="766" width="9.140625" style="47"/>
    <col min="767" max="767" width="3.28515625" style="47" customWidth="1"/>
    <col min="768" max="768" width="22.5703125" style="47" customWidth="1"/>
    <col min="769" max="769" width="6.140625" style="47" customWidth="1"/>
    <col min="770" max="770" width="7.5703125" style="47" customWidth="1"/>
    <col min="771" max="771" width="7.28515625" style="47" customWidth="1"/>
    <col min="772" max="772" width="6.85546875" style="47" customWidth="1"/>
    <col min="773" max="773" width="6.7109375" style="47" customWidth="1"/>
    <col min="774" max="775" width="7.85546875" style="47" customWidth="1"/>
    <col min="776" max="778" width="11.140625" style="47" customWidth="1"/>
    <col min="779" max="781" width="9.85546875" style="47" customWidth="1"/>
    <col min="782" max="784" width="9.28515625" style="47" customWidth="1"/>
    <col min="785" max="787" width="10" style="47" customWidth="1"/>
    <col min="788" max="788" width="10.5703125" style="47" customWidth="1"/>
    <col min="789" max="789" width="10.28515625" style="47" customWidth="1"/>
    <col min="790" max="790" width="11.85546875" style="47" customWidth="1"/>
    <col min="791" max="791" width="14" style="47" customWidth="1"/>
    <col min="792" max="793" width="9.140625" style="47"/>
    <col min="794" max="794" width="16.42578125" style="47" bestFit="1" customWidth="1"/>
    <col min="795" max="1022" width="9.140625" style="47"/>
    <col min="1023" max="1023" width="3.28515625" style="47" customWidth="1"/>
    <col min="1024" max="1024" width="22.5703125" style="47" customWidth="1"/>
    <col min="1025" max="1025" width="6.140625" style="47" customWidth="1"/>
    <col min="1026" max="1026" width="7.5703125" style="47" customWidth="1"/>
    <col min="1027" max="1027" width="7.28515625" style="47" customWidth="1"/>
    <col min="1028" max="1028" width="6.85546875" style="47" customWidth="1"/>
    <col min="1029" max="1029" width="6.7109375" style="47" customWidth="1"/>
    <col min="1030" max="1031" width="7.85546875" style="47" customWidth="1"/>
    <col min="1032" max="1034" width="11.140625" style="47" customWidth="1"/>
    <col min="1035" max="1037" width="9.85546875" style="47" customWidth="1"/>
    <col min="1038" max="1040" width="9.28515625" style="47" customWidth="1"/>
    <col min="1041" max="1043" width="10" style="47" customWidth="1"/>
    <col min="1044" max="1044" width="10.5703125" style="47" customWidth="1"/>
    <col min="1045" max="1045" width="10.28515625" style="47" customWidth="1"/>
    <col min="1046" max="1046" width="11.85546875" style="47" customWidth="1"/>
    <col min="1047" max="1047" width="14" style="47" customWidth="1"/>
    <col min="1048" max="1049" width="9.140625" style="47"/>
    <col min="1050" max="1050" width="16.42578125" style="47" bestFit="1" customWidth="1"/>
    <col min="1051" max="1278" width="9.140625" style="47"/>
    <col min="1279" max="1279" width="3.28515625" style="47" customWidth="1"/>
    <col min="1280" max="1280" width="22.5703125" style="47" customWidth="1"/>
    <col min="1281" max="1281" width="6.140625" style="47" customWidth="1"/>
    <col min="1282" max="1282" width="7.5703125" style="47" customWidth="1"/>
    <col min="1283" max="1283" width="7.28515625" style="47" customWidth="1"/>
    <col min="1284" max="1284" width="6.85546875" style="47" customWidth="1"/>
    <col min="1285" max="1285" width="6.7109375" style="47" customWidth="1"/>
    <col min="1286" max="1287" width="7.85546875" style="47" customWidth="1"/>
    <col min="1288" max="1290" width="11.140625" style="47" customWidth="1"/>
    <col min="1291" max="1293" width="9.85546875" style="47" customWidth="1"/>
    <col min="1294" max="1296" width="9.28515625" style="47" customWidth="1"/>
    <col min="1297" max="1299" width="10" style="47" customWidth="1"/>
    <col min="1300" max="1300" width="10.5703125" style="47" customWidth="1"/>
    <col min="1301" max="1301" width="10.28515625" style="47" customWidth="1"/>
    <col min="1302" max="1302" width="11.85546875" style="47" customWidth="1"/>
    <col min="1303" max="1303" width="14" style="47" customWidth="1"/>
    <col min="1304" max="1305" width="9.140625" style="47"/>
    <col min="1306" max="1306" width="16.42578125" style="47" bestFit="1" customWidth="1"/>
    <col min="1307" max="1534" width="9.140625" style="47"/>
    <col min="1535" max="1535" width="3.28515625" style="47" customWidth="1"/>
    <col min="1536" max="1536" width="22.5703125" style="47" customWidth="1"/>
    <col min="1537" max="1537" width="6.140625" style="47" customWidth="1"/>
    <col min="1538" max="1538" width="7.5703125" style="47" customWidth="1"/>
    <col min="1539" max="1539" width="7.28515625" style="47" customWidth="1"/>
    <col min="1540" max="1540" width="6.85546875" style="47" customWidth="1"/>
    <col min="1541" max="1541" width="6.7109375" style="47" customWidth="1"/>
    <col min="1542" max="1543" width="7.85546875" style="47" customWidth="1"/>
    <col min="1544" max="1546" width="11.140625" style="47" customWidth="1"/>
    <col min="1547" max="1549" width="9.85546875" style="47" customWidth="1"/>
    <col min="1550" max="1552" width="9.28515625" style="47" customWidth="1"/>
    <col min="1553" max="1555" width="10" style="47" customWidth="1"/>
    <col min="1556" max="1556" width="10.5703125" style="47" customWidth="1"/>
    <col min="1557" max="1557" width="10.28515625" style="47" customWidth="1"/>
    <col min="1558" max="1558" width="11.85546875" style="47" customWidth="1"/>
    <col min="1559" max="1559" width="14" style="47" customWidth="1"/>
    <col min="1560" max="1561" width="9.140625" style="47"/>
    <col min="1562" max="1562" width="16.42578125" style="47" bestFit="1" customWidth="1"/>
    <col min="1563" max="1790" width="9.140625" style="47"/>
    <col min="1791" max="1791" width="3.28515625" style="47" customWidth="1"/>
    <col min="1792" max="1792" width="22.5703125" style="47" customWidth="1"/>
    <col min="1793" max="1793" width="6.140625" style="47" customWidth="1"/>
    <col min="1794" max="1794" width="7.5703125" style="47" customWidth="1"/>
    <col min="1795" max="1795" width="7.28515625" style="47" customWidth="1"/>
    <col min="1796" max="1796" width="6.85546875" style="47" customWidth="1"/>
    <col min="1797" max="1797" width="6.7109375" style="47" customWidth="1"/>
    <col min="1798" max="1799" width="7.85546875" style="47" customWidth="1"/>
    <col min="1800" max="1802" width="11.140625" style="47" customWidth="1"/>
    <col min="1803" max="1805" width="9.85546875" style="47" customWidth="1"/>
    <col min="1806" max="1808" width="9.28515625" style="47" customWidth="1"/>
    <col min="1809" max="1811" width="10" style="47" customWidth="1"/>
    <col min="1812" max="1812" width="10.5703125" style="47" customWidth="1"/>
    <col min="1813" max="1813" width="10.28515625" style="47" customWidth="1"/>
    <col min="1814" max="1814" width="11.85546875" style="47" customWidth="1"/>
    <col min="1815" max="1815" width="14" style="47" customWidth="1"/>
    <col min="1816" max="1817" width="9.140625" style="47"/>
    <col min="1818" max="1818" width="16.42578125" style="47" bestFit="1" customWidth="1"/>
    <col min="1819" max="2046" width="9.140625" style="47"/>
    <col min="2047" max="2047" width="3.28515625" style="47" customWidth="1"/>
    <col min="2048" max="2048" width="22.5703125" style="47" customWidth="1"/>
    <col min="2049" max="2049" width="6.140625" style="47" customWidth="1"/>
    <col min="2050" max="2050" width="7.5703125" style="47" customWidth="1"/>
    <col min="2051" max="2051" width="7.28515625" style="47" customWidth="1"/>
    <col min="2052" max="2052" width="6.85546875" style="47" customWidth="1"/>
    <col min="2053" max="2053" width="6.7109375" style="47" customWidth="1"/>
    <col min="2054" max="2055" width="7.85546875" style="47" customWidth="1"/>
    <col min="2056" max="2058" width="11.140625" style="47" customWidth="1"/>
    <col min="2059" max="2061" width="9.85546875" style="47" customWidth="1"/>
    <col min="2062" max="2064" width="9.28515625" style="47" customWidth="1"/>
    <col min="2065" max="2067" width="10" style="47" customWidth="1"/>
    <col min="2068" max="2068" width="10.5703125" style="47" customWidth="1"/>
    <col min="2069" max="2069" width="10.28515625" style="47" customWidth="1"/>
    <col min="2070" max="2070" width="11.85546875" style="47" customWidth="1"/>
    <col min="2071" max="2071" width="14" style="47" customWidth="1"/>
    <col min="2072" max="2073" width="9.140625" style="47"/>
    <col min="2074" max="2074" width="16.42578125" style="47" bestFit="1" customWidth="1"/>
    <col min="2075" max="2302" width="9.140625" style="47"/>
    <col min="2303" max="2303" width="3.28515625" style="47" customWidth="1"/>
    <col min="2304" max="2304" width="22.5703125" style="47" customWidth="1"/>
    <col min="2305" max="2305" width="6.140625" style="47" customWidth="1"/>
    <col min="2306" max="2306" width="7.5703125" style="47" customWidth="1"/>
    <col min="2307" max="2307" width="7.28515625" style="47" customWidth="1"/>
    <col min="2308" max="2308" width="6.85546875" style="47" customWidth="1"/>
    <col min="2309" max="2309" width="6.7109375" style="47" customWidth="1"/>
    <col min="2310" max="2311" width="7.85546875" style="47" customWidth="1"/>
    <col min="2312" max="2314" width="11.140625" style="47" customWidth="1"/>
    <col min="2315" max="2317" width="9.85546875" style="47" customWidth="1"/>
    <col min="2318" max="2320" width="9.28515625" style="47" customWidth="1"/>
    <col min="2321" max="2323" width="10" style="47" customWidth="1"/>
    <col min="2324" max="2324" width="10.5703125" style="47" customWidth="1"/>
    <col min="2325" max="2325" width="10.28515625" style="47" customWidth="1"/>
    <col min="2326" max="2326" width="11.85546875" style="47" customWidth="1"/>
    <col min="2327" max="2327" width="14" style="47" customWidth="1"/>
    <col min="2328" max="2329" width="9.140625" style="47"/>
    <col min="2330" max="2330" width="16.42578125" style="47" bestFit="1" customWidth="1"/>
    <col min="2331" max="2558" width="9.140625" style="47"/>
    <col min="2559" max="2559" width="3.28515625" style="47" customWidth="1"/>
    <col min="2560" max="2560" width="22.5703125" style="47" customWidth="1"/>
    <col min="2561" max="2561" width="6.140625" style="47" customWidth="1"/>
    <col min="2562" max="2562" width="7.5703125" style="47" customWidth="1"/>
    <col min="2563" max="2563" width="7.28515625" style="47" customWidth="1"/>
    <col min="2564" max="2564" width="6.85546875" style="47" customWidth="1"/>
    <col min="2565" max="2565" width="6.7109375" style="47" customWidth="1"/>
    <col min="2566" max="2567" width="7.85546875" style="47" customWidth="1"/>
    <col min="2568" max="2570" width="11.140625" style="47" customWidth="1"/>
    <col min="2571" max="2573" width="9.85546875" style="47" customWidth="1"/>
    <col min="2574" max="2576" width="9.28515625" style="47" customWidth="1"/>
    <col min="2577" max="2579" width="10" style="47" customWidth="1"/>
    <col min="2580" max="2580" width="10.5703125" style="47" customWidth="1"/>
    <col min="2581" max="2581" width="10.28515625" style="47" customWidth="1"/>
    <col min="2582" max="2582" width="11.85546875" style="47" customWidth="1"/>
    <col min="2583" max="2583" width="14" style="47" customWidth="1"/>
    <col min="2584" max="2585" width="9.140625" style="47"/>
    <col min="2586" max="2586" width="16.42578125" style="47" bestFit="1" customWidth="1"/>
    <col min="2587" max="2814" width="9.140625" style="47"/>
    <col min="2815" max="2815" width="3.28515625" style="47" customWidth="1"/>
    <col min="2816" max="2816" width="22.5703125" style="47" customWidth="1"/>
    <col min="2817" max="2817" width="6.140625" style="47" customWidth="1"/>
    <col min="2818" max="2818" width="7.5703125" style="47" customWidth="1"/>
    <col min="2819" max="2819" width="7.28515625" style="47" customWidth="1"/>
    <col min="2820" max="2820" width="6.85546875" style="47" customWidth="1"/>
    <col min="2821" max="2821" width="6.7109375" style="47" customWidth="1"/>
    <col min="2822" max="2823" width="7.85546875" style="47" customWidth="1"/>
    <col min="2824" max="2826" width="11.140625" style="47" customWidth="1"/>
    <col min="2827" max="2829" width="9.85546875" style="47" customWidth="1"/>
    <col min="2830" max="2832" width="9.28515625" style="47" customWidth="1"/>
    <col min="2833" max="2835" width="10" style="47" customWidth="1"/>
    <col min="2836" max="2836" width="10.5703125" style="47" customWidth="1"/>
    <col min="2837" max="2837" width="10.28515625" style="47" customWidth="1"/>
    <col min="2838" max="2838" width="11.85546875" style="47" customWidth="1"/>
    <col min="2839" max="2839" width="14" style="47" customWidth="1"/>
    <col min="2840" max="2841" width="9.140625" style="47"/>
    <col min="2842" max="2842" width="16.42578125" style="47" bestFit="1" customWidth="1"/>
    <col min="2843" max="3070" width="9.140625" style="47"/>
    <col min="3071" max="3071" width="3.28515625" style="47" customWidth="1"/>
    <col min="3072" max="3072" width="22.5703125" style="47" customWidth="1"/>
    <col min="3073" max="3073" width="6.140625" style="47" customWidth="1"/>
    <col min="3074" max="3074" width="7.5703125" style="47" customWidth="1"/>
    <col min="3075" max="3075" width="7.28515625" style="47" customWidth="1"/>
    <col min="3076" max="3076" width="6.85546875" style="47" customWidth="1"/>
    <col min="3077" max="3077" width="6.7109375" style="47" customWidth="1"/>
    <col min="3078" max="3079" width="7.85546875" style="47" customWidth="1"/>
    <col min="3080" max="3082" width="11.140625" style="47" customWidth="1"/>
    <col min="3083" max="3085" width="9.85546875" style="47" customWidth="1"/>
    <col min="3086" max="3088" width="9.28515625" style="47" customWidth="1"/>
    <col min="3089" max="3091" width="10" style="47" customWidth="1"/>
    <col min="3092" max="3092" width="10.5703125" style="47" customWidth="1"/>
    <col min="3093" max="3093" width="10.28515625" style="47" customWidth="1"/>
    <col min="3094" max="3094" width="11.85546875" style="47" customWidth="1"/>
    <col min="3095" max="3095" width="14" style="47" customWidth="1"/>
    <col min="3096" max="3097" width="9.140625" style="47"/>
    <col min="3098" max="3098" width="16.42578125" style="47" bestFit="1" customWidth="1"/>
    <col min="3099" max="3326" width="9.140625" style="47"/>
    <col min="3327" max="3327" width="3.28515625" style="47" customWidth="1"/>
    <col min="3328" max="3328" width="22.5703125" style="47" customWidth="1"/>
    <col min="3329" max="3329" width="6.140625" style="47" customWidth="1"/>
    <col min="3330" max="3330" width="7.5703125" style="47" customWidth="1"/>
    <col min="3331" max="3331" width="7.28515625" style="47" customWidth="1"/>
    <col min="3332" max="3332" width="6.85546875" style="47" customWidth="1"/>
    <col min="3333" max="3333" width="6.7109375" style="47" customWidth="1"/>
    <col min="3334" max="3335" width="7.85546875" style="47" customWidth="1"/>
    <col min="3336" max="3338" width="11.140625" style="47" customWidth="1"/>
    <col min="3339" max="3341" width="9.85546875" style="47" customWidth="1"/>
    <col min="3342" max="3344" width="9.28515625" style="47" customWidth="1"/>
    <col min="3345" max="3347" width="10" style="47" customWidth="1"/>
    <col min="3348" max="3348" width="10.5703125" style="47" customWidth="1"/>
    <col min="3349" max="3349" width="10.28515625" style="47" customWidth="1"/>
    <col min="3350" max="3350" width="11.85546875" style="47" customWidth="1"/>
    <col min="3351" max="3351" width="14" style="47" customWidth="1"/>
    <col min="3352" max="3353" width="9.140625" style="47"/>
    <col min="3354" max="3354" width="16.42578125" style="47" bestFit="1" customWidth="1"/>
    <col min="3355" max="3582" width="9.140625" style="47"/>
    <col min="3583" max="3583" width="3.28515625" style="47" customWidth="1"/>
    <col min="3584" max="3584" width="22.5703125" style="47" customWidth="1"/>
    <col min="3585" max="3585" width="6.140625" style="47" customWidth="1"/>
    <col min="3586" max="3586" width="7.5703125" style="47" customWidth="1"/>
    <col min="3587" max="3587" width="7.28515625" style="47" customWidth="1"/>
    <col min="3588" max="3588" width="6.85546875" style="47" customWidth="1"/>
    <col min="3589" max="3589" width="6.7109375" style="47" customWidth="1"/>
    <col min="3590" max="3591" width="7.85546875" style="47" customWidth="1"/>
    <col min="3592" max="3594" width="11.140625" style="47" customWidth="1"/>
    <col min="3595" max="3597" width="9.85546875" style="47" customWidth="1"/>
    <col min="3598" max="3600" width="9.28515625" style="47" customWidth="1"/>
    <col min="3601" max="3603" width="10" style="47" customWidth="1"/>
    <col min="3604" max="3604" width="10.5703125" style="47" customWidth="1"/>
    <col min="3605" max="3605" width="10.28515625" style="47" customWidth="1"/>
    <col min="3606" max="3606" width="11.85546875" style="47" customWidth="1"/>
    <col min="3607" max="3607" width="14" style="47" customWidth="1"/>
    <col min="3608" max="3609" width="9.140625" style="47"/>
    <col min="3610" max="3610" width="16.42578125" style="47" bestFit="1" customWidth="1"/>
    <col min="3611" max="3838" width="9.140625" style="47"/>
    <col min="3839" max="3839" width="3.28515625" style="47" customWidth="1"/>
    <col min="3840" max="3840" width="22.5703125" style="47" customWidth="1"/>
    <col min="3841" max="3841" width="6.140625" style="47" customWidth="1"/>
    <col min="3842" max="3842" width="7.5703125" style="47" customWidth="1"/>
    <col min="3843" max="3843" width="7.28515625" style="47" customWidth="1"/>
    <col min="3844" max="3844" width="6.85546875" style="47" customWidth="1"/>
    <col min="3845" max="3845" width="6.7109375" style="47" customWidth="1"/>
    <col min="3846" max="3847" width="7.85546875" style="47" customWidth="1"/>
    <col min="3848" max="3850" width="11.140625" style="47" customWidth="1"/>
    <col min="3851" max="3853" width="9.85546875" style="47" customWidth="1"/>
    <col min="3854" max="3856" width="9.28515625" style="47" customWidth="1"/>
    <col min="3857" max="3859" width="10" style="47" customWidth="1"/>
    <col min="3860" max="3860" width="10.5703125" style="47" customWidth="1"/>
    <col min="3861" max="3861" width="10.28515625" style="47" customWidth="1"/>
    <col min="3862" max="3862" width="11.85546875" style="47" customWidth="1"/>
    <col min="3863" max="3863" width="14" style="47" customWidth="1"/>
    <col min="3864" max="3865" width="9.140625" style="47"/>
    <col min="3866" max="3866" width="16.42578125" style="47" bestFit="1" customWidth="1"/>
    <col min="3867" max="4094" width="9.140625" style="47"/>
    <col min="4095" max="4095" width="3.28515625" style="47" customWidth="1"/>
    <col min="4096" max="4096" width="22.5703125" style="47" customWidth="1"/>
    <col min="4097" max="4097" width="6.140625" style="47" customWidth="1"/>
    <col min="4098" max="4098" width="7.5703125" style="47" customWidth="1"/>
    <col min="4099" max="4099" width="7.28515625" style="47" customWidth="1"/>
    <col min="4100" max="4100" width="6.85546875" style="47" customWidth="1"/>
    <col min="4101" max="4101" width="6.7109375" style="47" customWidth="1"/>
    <col min="4102" max="4103" width="7.85546875" style="47" customWidth="1"/>
    <col min="4104" max="4106" width="11.140625" style="47" customWidth="1"/>
    <col min="4107" max="4109" width="9.85546875" style="47" customWidth="1"/>
    <col min="4110" max="4112" width="9.28515625" style="47" customWidth="1"/>
    <col min="4113" max="4115" width="10" style="47" customWidth="1"/>
    <col min="4116" max="4116" width="10.5703125" style="47" customWidth="1"/>
    <col min="4117" max="4117" width="10.28515625" style="47" customWidth="1"/>
    <col min="4118" max="4118" width="11.85546875" style="47" customWidth="1"/>
    <col min="4119" max="4119" width="14" style="47" customWidth="1"/>
    <col min="4120" max="4121" width="9.140625" style="47"/>
    <col min="4122" max="4122" width="16.42578125" style="47" bestFit="1" customWidth="1"/>
    <col min="4123" max="4350" width="9.140625" style="47"/>
    <col min="4351" max="4351" width="3.28515625" style="47" customWidth="1"/>
    <col min="4352" max="4352" width="22.5703125" style="47" customWidth="1"/>
    <col min="4353" max="4353" width="6.140625" style="47" customWidth="1"/>
    <col min="4354" max="4354" width="7.5703125" style="47" customWidth="1"/>
    <col min="4355" max="4355" width="7.28515625" style="47" customWidth="1"/>
    <col min="4356" max="4356" width="6.85546875" style="47" customWidth="1"/>
    <col min="4357" max="4357" width="6.7109375" style="47" customWidth="1"/>
    <col min="4358" max="4359" width="7.85546875" style="47" customWidth="1"/>
    <col min="4360" max="4362" width="11.140625" style="47" customWidth="1"/>
    <col min="4363" max="4365" width="9.85546875" style="47" customWidth="1"/>
    <col min="4366" max="4368" width="9.28515625" style="47" customWidth="1"/>
    <col min="4369" max="4371" width="10" style="47" customWidth="1"/>
    <col min="4372" max="4372" width="10.5703125" style="47" customWidth="1"/>
    <col min="4373" max="4373" width="10.28515625" style="47" customWidth="1"/>
    <col min="4374" max="4374" width="11.85546875" style="47" customWidth="1"/>
    <col min="4375" max="4375" width="14" style="47" customWidth="1"/>
    <col min="4376" max="4377" width="9.140625" style="47"/>
    <col min="4378" max="4378" width="16.42578125" style="47" bestFit="1" customWidth="1"/>
    <col min="4379" max="4606" width="9.140625" style="47"/>
    <col min="4607" max="4607" width="3.28515625" style="47" customWidth="1"/>
    <col min="4608" max="4608" width="22.5703125" style="47" customWidth="1"/>
    <col min="4609" max="4609" width="6.140625" style="47" customWidth="1"/>
    <col min="4610" max="4610" width="7.5703125" style="47" customWidth="1"/>
    <col min="4611" max="4611" width="7.28515625" style="47" customWidth="1"/>
    <col min="4612" max="4612" width="6.85546875" style="47" customWidth="1"/>
    <col min="4613" max="4613" width="6.7109375" style="47" customWidth="1"/>
    <col min="4614" max="4615" width="7.85546875" style="47" customWidth="1"/>
    <col min="4616" max="4618" width="11.140625" style="47" customWidth="1"/>
    <col min="4619" max="4621" width="9.85546875" style="47" customWidth="1"/>
    <col min="4622" max="4624" width="9.28515625" style="47" customWidth="1"/>
    <col min="4625" max="4627" width="10" style="47" customWidth="1"/>
    <col min="4628" max="4628" width="10.5703125" style="47" customWidth="1"/>
    <col min="4629" max="4629" width="10.28515625" style="47" customWidth="1"/>
    <col min="4630" max="4630" width="11.85546875" style="47" customWidth="1"/>
    <col min="4631" max="4631" width="14" style="47" customWidth="1"/>
    <col min="4632" max="4633" width="9.140625" style="47"/>
    <col min="4634" max="4634" width="16.42578125" style="47" bestFit="1" customWidth="1"/>
    <col min="4635" max="4862" width="9.140625" style="47"/>
    <col min="4863" max="4863" width="3.28515625" style="47" customWidth="1"/>
    <col min="4864" max="4864" width="22.5703125" style="47" customWidth="1"/>
    <col min="4865" max="4865" width="6.140625" style="47" customWidth="1"/>
    <col min="4866" max="4866" width="7.5703125" style="47" customWidth="1"/>
    <col min="4867" max="4867" width="7.28515625" style="47" customWidth="1"/>
    <col min="4868" max="4868" width="6.85546875" style="47" customWidth="1"/>
    <col min="4869" max="4869" width="6.7109375" style="47" customWidth="1"/>
    <col min="4870" max="4871" width="7.85546875" style="47" customWidth="1"/>
    <col min="4872" max="4874" width="11.140625" style="47" customWidth="1"/>
    <col min="4875" max="4877" width="9.85546875" style="47" customWidth="1"/>
    <col min="4878" max="4880" width="9.28515625" style="47" customWidth="1"/>
    <col min="4881" max="4883" width="10" style="47" customWidth="1"/>
    <col min="4884" max="4884" width="10.5703125" style="47" customWidth="1"/>
    <col min="4885" max="4885" width="10.28515625" style="47" customWidth="1"/>
    <col min="4886" max="4886" width="11.85546875" style="47" customWidth="1"/>
    <col min="4887" max="4887" width="14" style="47" customWidth="1"/>
    <col min="4888" max="4889" width="9.140625" style="47"/>
    <col min="4890" max="4890" width="16.42578125" style="47" bestFit="1" customWidth="1"/>
    <col min="4891" max="5118" width="9.140625" style="47"/>
    <col min="5119" max="5119" width="3.28515625" style="47" customWidth="1"/>
    <col min="5120" max="5120" width="22.5703125" style="47" customWidth="1"/>
    <col min="5121" max="5121" width="6.140625" style="47" customWidth="1"/>
    <col min="5122" max="5122" width="7.5703125" style="47" customWidth="1"/>
    <col min="5123" max="5123" width="7.28515625" style="47" customWidth="1"/>
    <col min="5124" max="5124" width="6.85546875" style="47" customWidth="1"/>
    <col min="5125" max="5125" width="6.7109375" style="47" customWidth="1"/>
    <col min="5126" max="5127" width="7.85546875" style="47" customWidth="1"/>
    <col min="5128" max="5130" width="11.140625" style="47" customWidth="1"/>
    <col min="5131" max="5133" width="9.85546875" style="47" customWidth="1"/>
    <col min="5134" max="5136" width="9.28515625" style="47" customWidth="1"/>
    <col min="5137" max="5139" width="10" style="47" customWidth="1"/>
    <col min="5140" max="5140" width="10.5703125" style="47" customWidth="1"/>
    <col min="5141" max="5141" width="10.28515625" style="47" customWidth="1"/>
    <col min="5142" max="5142" width="11.85546875" style="47" customWidth="1"/>
    <col min="5143" max="5143" width="14" style="47" customWidth="1"/>
    <col min="5144" max="5145" width="9.140625" style="47"/>
    <col min="5146" max="5146" width="16.42578125" style="47" bestFit="1" customWidth="1"/>
    <col min="5147" max="5374" width="9.140625" style="47"/>
    <col min="5375" max="5375" width="3.28515625" style="47" customWidth="1"/>
    <col min="5376" max="5376" width="22.5703125" style="47" customWidth="1"/>
    <col min="5377" max="5377" width="6.140625" style="47" customWidth="1"/>
    <col min="5378" max="5378" width="7.5703125" style="47" customWidth="1"/>
    <col min="5379" max="5379" width="7.28515625" style="47" customWidth="1"/>
    <col min="5380" max="5380" width="6.85546875" style="47" customWidth="1"/>
    <col min="5381" max="5381" width="6.7109375" style="47" customWidth="1"/>
    <col min="5382" max="5383" width="7.85546875" style="47" customWidth="1"/>
    <col min="5384" max="5386" width="11.140625" style="47" customWidth="1"/>
    <col min="5387" max="5389" width="9.85546875" style="47" customWidth="1"/>
    <col min="5390" max="5392" width="9.28515625" style="47" customWidth="1"/>
    <col min="5393" max="5395" width="10" style="47" customWidth="1"/>
    <col min="5396" max="5396" width="10.5703125" style="47" customWidth="1"/>
    <col min="5397" max="5397" width="10.28515625" style="47" customWidth="1"/>
    <col min="5398" max="5398" width="11.85546875" style="47" customWidth="1"/>
    <col min="5399" max="5399" width="14" style="47" customWidth="1"/>
    <col min="5400" max="5401" width="9.140625" style="47"/>
    <col min="5402" max="5402" width="16.42578125" style="47" bestFit="1" customWidth="1"/>
    <col min="5403" max="5630" width="9.140625" style="47"/>
    <col min="5631" max="5631" width="3.28515625" style="47" customWidth="1"/>
    <col min="5632" max="5632" width="22.5703125" style="47" customWidth="1"/>
    <col min="5633" max="5633" width="6.140625" style="47" customWidth="1"/>
    <col min="5634" max="5634" width="7.5703125" style="47" customWidth="1"/>
    <col min="5635" max="5635" width="7.28515625" style="47" customWidth="1"/>
    <col min="5636" max="5636" width="6.85546875" style="47" customWidth="1"/>
    <col min="5637" max="5637" width="6.7109375" style="47" customWidth="1"/>
    <col min="5638" max="5639" width="7.85546875" style="47" customWidth="1"/>
    <col min="5640" max="5642" width="11.140625" style="47" customWidth="1"/>
    <col min="5643" max="5645" width="9.85546875" style="47" customWidth="1"/>
    <col min="5646" max="5648" width="9.28515625" style="47" customWidth="1"/>
    <col min="5649" max="5651" width="10" style="47" customWidth="1"/>
    <col min="5652" max="5652" width="10.5703125" style="47" customWidth="1"/>
    <col min="5653" max="5653" width="10.28515625" style="47" customWidth="1"/>
    <col min="5654" max="5654" width="11.85546875" style="47" customWidth="1"/>
    <col min="5655" max="5655" width="14" style="47" customWidth="1"/>
    <col min="5656" max="5657" width="9.140625" style="47"/>
    <col min="5658" max="5658" width="16.42578125" style="47" bestFit="1" customWidth="1"/>
    <col min="5659" max="5886" width="9.140625" style="47"/>
    <col min="5887" max="5887" width="3.28515625" style="47" customWidth="1"/>
    <col min="5888" max="5888" width="22.5703125" style="47" customWidth="1"/>
    <col min="5889" max="5889" width="6.140625" style="47" customWidth="1"/>
    <col min="5890" max="5890" width="7.5703125" style="47" customWidth="1"/>
    <col min="5891" max="5891" width="7.28515625" style="47" customWidth="1"/>
    <col min="5892" max="5892" width="6.85546875" style="47" customWidth="1"/>
    <col min="5893" max="5893" width="6.7109375" style="47" customWidth="1"/>
    <col min="5894" max="5895" width="7.85546875" style="47" customWidth="1"/>
    <col min="5896" max="5898" width="11.140625" style="47" customWidth="1"/>
    <col min="5899" max="5901" width="9.85546875" style="47" customWidth="1"/>
    <col min="5902" max="5904" width="9.28515625" style="47" customWidth="1"/>
    <col min="5905" max="5907" width="10" style="47" customWidth="1"/>
    <col min="5908" max="5908" width="10.5703125" style="47" customWidth="1"/>
    <col min="5909" max="5909" width="10.28515625" style="47" customWidth="1"/>
    <col min="5910" max="5910" width="11.85546875" style="47" customWidth="1"/>
    <col min="5911" max="5911" width="14" style="47" customWidth="1"/>
    <col min="5912" max="5913" width="9.140625" style="47"/>
    <col min="5914" max="5914" width="16.42578125" style="47" bestFit="1" customWidth="1"/>
    <col min="5915" max="6142" width="9.140625" style="47"/>
    <col min="6143" max="6143" width="3.28515625" style="47" customWidth="1"/>
    <col min="6144" max="6144" width="22.5703125" style="47" customWidth="1"/>
    <col min="6145" max="6145" width="6.140625" style="47" customWidth="1"/>
    <col min="6146" max="6146" width="7.5703125" style="47" customWidth="1"/>
    <col min="6147" max="6147" width="7.28515625" style="47" customWidth="1"/>
    <col min="6148" max="6148" width="6.85546875" style="47" customWidth="1"/>
    <col min="6149" max="6149" width="6.7109375" style="47" customWidth="1"/>
    <col min="6150" max="6151" width="7.85546875" style="47" customWidth="1"/>
    <col min="6152" max="6154" width="11.140625" style="47" customWidth="1"/>
    <col min="6155" max="6157" width="9.85546875" style="47" customWidth="1"/>
    <col min="6158" max="6160" width="9.28515625" style="47" customWidth="1"/>
    <col min="6161" max="6163" width="10" style="47" customWidth="1"/>
    <col min="6164" max="6164" width="10.5703125" style="47" customWidth="1"/>
    <col min="6165" max="6165" width="10.28515625" style="47" customWidth="1"/>
    <col min="6166" max="6166" width="11.85546875" style="47" customWidth="1"/>
    <col min="6167" max="6167" width="14" style="47" customWidth="1"/>
    <col min="6168" max="6169" width="9.140625" style="47"/>
    <col min="6170" max="6170" width="16.42578125" style="47" bestFit="1" customWidth="1"/>
    <col min="6171" max="6398" width="9.140625" style="47"/>
    <col min="6399" max="6399" width="3.28515625" style="47" customWidth="1"/>
    <col min="6400" max="6400" width="22.5703125" style="47" customWidth="1"/>
    <col min="6401" max="6401" width="6.140625" style="47" customWidth="1"/>
    <col min="6402" max="6402" width="7.5703125" style="47" customWidth="1"/>
    <col min="6403" max="6403" width="7.28515625" style="47" customWidth="1"/>
    <col min="6404" max="6404" width="6.85546875" style="47" customWidth="1"/>
    <col min="6405" max="6405" width="6.7109375" style="47" customWidth="1"/>
    <col min="6406" max="6407" width="7.85546875" style="47" customWidth="1"/>
    <col min="6408" max="6410" width="11.140625" style="47" customWidth="1"/>
    <col min="6411" max="6413" width="9.85546875" style="47" customWidth="1"/>
    <col min="6414" max="6416" width="9.28515625" style="47" customWidth="1"/>
    <col min="6417" max="6419" width="10" style="47" customWidth="1"/>
    <col min="6420" max="6420" width="10.5703125" style="47" customWidth="1"/>
    <col min="6421" max="6421" width="10.28515625" style="47" customWidth="1"/>
    <col min="6422" max="6422" width="11.85546875" style="47" customWidth="1"/>
    <col min="6423" max="6423" width="14" style="47" customWidth="1"/>
    <col min="6424" max="6425" width="9.140625" style="47"/>
    <col min="6426" max="6426" width="16.42578125" style="47" bestFit="1" customWidth="1"/>
    <col min="6427" max="6654" width="9.140625" style="47"/>
    <col min="6655" max="6655" width="3.28515625" style="47" customWidth="1"/>
    <col min="6656" max="6656" width="22.5703125" style="47" customWidth="1"/>
    <col min="6657" max="6657" width="6.140625" style="47" customWidth="1"/>
    <col min="6658" max="6658" width="7.5703125" style="47" customWidth="1"/>
    <col min="6659" max="6659" width="7.28515625" style="47" customWidth="1"/>
    <col min="6660" max="6660" width="6.85546875" style="47" customWidth="1"/>
    <col min="6661" max="6661" width="6.7109375" style="47" customWidth="1"/>
    <col min="6662" max="6663" width="7.85546875" style="47" customWidth="1"/>
    <col min="6664" max="6666" width="11.140625" style="47" customWidth="1"/>
    <col min="6667" max="6669" width="9.85546875" style="47" customWidth="1"/>
    <col min="6670" max="6672" width="9.28515625" style="47" customWidth="1"/>
    <col min="6673" max="6675" width="10" style="47" customWidth="1"/>
    <col min="6676" max="6676" width="10.5703125" style="47" customWidth="1"/>
    <col min="6677" max="6677" width="10.28515625" style="47" customWidth="1"/>
    <col min="6678" max="6678" width="11.85546875" style="47" customWidth="1"/>
    <col min="6679" max="6679" width="14" style="47" customWidth="1"/>
    <col min="6680" max="6681" width="9.140625" style="47"/>
    <col min="6682" max="6682" width="16.42578125" style="47" bestFit="1" customWidth="1"/>
    <col min="6683" max="6910" width="9.140625" style="47"/>
    <col min="6911" max="6911" width="3.28515625" style="47" customWidth="1"/>
    <col min="6912" max="6912" width="22.5703125" style="47" customWidth="1"/>
    <col min="6913" max="6913" width="6.140625" style="47" customWidth="1"/>
    <col min="6914" max="6914" width="7.5703125" style="47" customWidth="1"/>
    <col min="6915" max="6915" width="7.28515625" style="47" customWidth="1"/>
    <col min="6916" max="6916" width="6.85546875" style="47" customWidth="1"/>
    <col min="6917" max="6917" width="6.7109375" style="47" customWidth="1"/>
    <col min="6918" max="6919" width="7.85546875" style="47" customWidth="1"/>
    <col min="6920" max="6922" width="11.140625" style="47" customWidth="1"/>
    <col min="6923" max="6925" width="9.85546875" style="47" customWidth="1"/>
    <col min="6926" max="6928" width="9.28515625" style="47" customWidth="1"/>
    <col min="6929" max="6931" width="10" style="47" customWidth="1"/>
    <col min="6932" max="6932" width="10.5703125" style="47" customWidth="1"/>
    <col min="6933" max="6933" width="10.28515625" style="47" customWidth="1"/>
    <col min="6934" max="6934" width="11.85546875" style="47" customWidth="1"/>
    <col min="6935" max="6935" width="14" style="47" customWidth="1"/>
    <col min="6936" max="6937" width="9.140625" style="47"/>
    <col min="6938" max="6938" width="16.42578125" style="47" bestFit="1" customWidth="1"/>
    <col min="6939" max="7166" width="9.140625" style="47"/>
    <col min="7167" max="7167" width="3.28515625" style="47" customWidth="1"/>
    <col min="7168" max="7168" width="22.5703125" style="47" customWidth="1"/>
    <col min="7169" max="7169" width="6.140625" style="47" customWidth="1"/>
    <col min="7170" max="7170" width="7.5703125" style="47" customWidth="1"/>
    <col min="7171" max="7171" width="7.28515625" style="47" customWidth="1"/>
    <col min="7172" max="7172" width="6.85546875" style="47" customWidth="1"/>
    <col min="7173" max="7173" width="6.7109375" style="47" customWidth="1"/>
    <col min="7174" max="7175" width="7.85546875" style="47" customWidth="1"/>
    <col min="7176" max="7178" width="11.140625" style="47" customWidth="1"/>
    <col min="7179" max="7181" width="9.85546875" style="47" customWidth="1"/>
    <col min="7182" max="7184" width="9.28515625" style="47" customWidth="1"/>
    <col min="7185" max="7187" width="10" style="47" customWidth="1"/>
    <col min="7188" max="7188" width="10.5703125" style="47" customWidth="1"/>
    <col min="7189" max="7189" width="10.28515625" style="47" customWidth="1"/>
    <col min="7190" max="7190" width="11.85546875" style="47" customWidth="1"/>
    <col min="7191" max="7191" width="14" style="47" customWidth="1"/>
    <col min="7192" max="7193" width="9.140625" style="47"/>
    <col min="7194" max="7194" width="16.42578125" style="47" bestFit="1" customWidth="1"/>
    <col min="7195" max="7422" width="9.140625" style="47"/>
    <col min="7423" max="7423" width="3.28515625" style="47" customWidth="1"/>
    <col min="7424" max="7424" width="22.5703125" style="47" customWidth="1"/>
    <col min="7425" max="7425" width="6.140625" style="47" customWidth="1"/>
    <col min="7426" max="7426" width="7.5703125" style="47" customWidth="1"/>
    <col min="7427" max="7427" width="7.28515625" style="47" customWidth="1"/>
    <col min="7428" max="7428" width="6.85546875" style="47" customWidth="1"/>
    <col min="7429" max="7429" width="6.7109375" style="47" customWidth="1"/>
    <col min="7430" max="7431" width="7.85546875" style="47" customWidth="1"/>
    <col min="7432" max="7434" width="11.140625" style="47" customWidth="1"/>
    <col min="7435" max="7437" width="9.85546875" style="47" customWidth="1"/>
    <col min="7438" max="7440" width="9.28515625" style="47" customWidth="1"/>
    <col min="7441" max="7443" width="10" style="47" customWidth="1"/>
    <col min="7444" max="7444" width="10.5703125" style="47" customWidth="1"/>
    <col min="7445" max="7445" width="10.28515625" style="47" customWidth="1"/>
    <col min="7446" max="7446" width="11.85546875" style="47" customWidth="1"/>
    <col min="7447" max="7447" width="14" style="47" customWidth="1"/>
    <col min="7448" max="7449" width="9.140625" style="47"/>
    <col min="7450" max="7450" width="16.42578125" style="47" bestFit="1" customWidth="1"/>
    <col min="7451" max="7678" width="9.140625" style="47"/>
    <col min="7679" max="7679" width="3.28515625" style="47" customWidth="1"/>
    <col min="7680" max="7680" width="22.5703125" style="47" customWidth="1"/>
    <col min="7681" max="7681" width="6.140625" style="47" customWidth="1"/>
    <col min="7682" max="7682" width="7.5703125" style="47" customWidth="1"/>
    <col min="7683" max="7683" width="7.28515625" style="47" customWidth="1"/>
    <col min="7684" max="7684" width="6.85546875" style="47" customWidth="1"/>
    <col min="7685" max="7685" width="6.7109375" style="47" customWidth="1"/>
    <col min="7686" max="7687" width="7.85546875" style="47" customWidth="1"/>
    <col min="7688" max="7690" width="11.140625" style="47" customWidth="1"/>
    <col min="7691" max="7693" width="9.85546875" style="47" customWidth="1"/>
    <col min="7694" max="7696" width="9.28515625" style="47" customWidth="1"/>
    <col min="7697" max="7699" width="10" style="47" customWidth="1"/>
    <col min="7700" max="7700" width="10.5703125" style="47" customWidth="1"/>
    <col min="7701" max="7701" width="10.28515625" style="47" customWidth="1"/>
    <col min="7702" max="7702" width="11.85546875" style="47" customWidth="1"/>
    <col min="7703" max="7703" width="14" style="47" customWidth="1"/>
    <col min="7704" max="7705" width="9.140625" style="47"/>
    <col min="7706" max="7706" width="16.42578125" style="47" bestFit="1" customWidth="1"/>
    <col min="7707" max="7934" width="9.140625" style="47"/>
    <col min="7935" max="7935" width="3.28515625" style="47" customWidth="1"/>
    <col min="7936" max="7936" width="22.5703125" style="47" customWidth="1"/>
    <col min="7937" max="7937" width="6.140625" style="47" customWidth="1"/>
    <col min="7938" max="7938" width="7.5703125" style="47" customWidth="1"/>
    <col min="7939" max="7939" width="7.28515625" style="47" customWidth="1"/>
    <col min="7940" max="7940" width="6.85546875" style="47" customWidth="1"/>
    <col min="7941" max="7941" width="6.7109375" style="47" customWidth="1"/>
    <col min="7942" max="7943" width="7.85546875" style="47" customWidth="1"/>
    <col min="7944" max="7946" width="11.140625" style="47" customWidth="1"/>
    <col min="7947" max="7949" width="9.85546875" style="47" customWidth="1"/>
    <col min="7950" max="7952" width="9.28515625" style="47" customWidth="1"/>
    <col min="7953" max="7955" width="10" style="47" customWidth="1"/>
    <col min="7956" max="7956" width="10.5703125" style="47" customWidth="1"/>
    <col min="7957" max="7957" width="10.28515625" style="47" customWidth="1"/>
    <col min="7958" max="7958" width="11.85546875" style="47" customWidth="1"/>
    <col min="7959" max="7959" width="14" style="47" customWidth="1"/>
    <col min="7960" max="7961" width="9.140625" style="47"/>
    <col min="7962" max="7962" width="16.42578125" style="47" bestFit="1" customWidth="1"/>
    <col min="7963" max="8190" width="9.140625" style="47"/>
    <col min="8191" max="8191" width="3.28515625" style="47" customWidth="1"/>
    <col min="8192" max="8192" width="22.5703125" style="47" customWidth="1"/>
    <col min="8193" max="8193" width="6.140625" style="47" customWidth="1"/>
    <col min="8194" max="8194" width="7.5703125" style="47" customWidth="1"/>
    <col min="8195" max="8195" width="7.28515625" style="47" customWidth="1"/>
    <col min="8196" max="8196" width="6.85546875" style="47" customWidth="1"/>
    <col min="8197" max="8197" width="6.7109375" style="47" customWidth="1"/>
    <col min="8198" max="8199" width="7.85546875" style="47" customWidth="1"/>
    <col min="8200" max="8202" width="11.140625" style="47" customWidth="1"/>
    <col min="8203" max="8205" width="9.85546875" style="47" customWidth="1"/>
    <col min="8206" max="8208" width="9.28515625" style="47" customWidth="1"/>
    <col min="8209" max="8211" width="10" style="47" customWidth="1"/>
    <col min="8212" max="8212" width="10.5703125" style="47" customWidth="1"/>
    <col min="8213" max="8213" width="10.28515625" style="47" customWidth="1"/>
    <col min="8214" max="8214" width="11.85546875" style="47" customWidth="1"/>
    <col min="8215" max="8215" width="14" style="47" customWidth="1"/>
    <col min="8216" max="8217" width="9.140625" style="47"/>
    <col min="8218" max="8218" width="16.42578125" style="47" bestFit="1" customWidth="1"/>
    <col min="8219" max="8446" width="9.140625" style="47"/>
    <col min="8447" max="8447" width="3.28515625" style="47" customWidth="1"/>
    <col min="8448" max="8448" width="22.5703125" style="47" customWidth="1"/>
    <col min="8449" max="8449" width="6.140625" style="47" customWidth="1"/>
    <col min="8450" max="8450" width="7.5703125" style="47" customWidth="1"/>
    <col min="8451" max="8451" width="7.28515625" style="47" customWidth="1"/>
    <col min="8452" max="8452" width="6.85546875" style="47" customWidth="1"/>
    <col min="8453" max="8453" width="6.7109375" style="47" customWidth="1"/>
    <col min="8454" max="8455" width="7.85546875" style="47" customWidth="1"/>
    <col min="8456" max="8458" width="11.140625" style="47" customWidth="1"/>
    <col min="8459" max="8461" width="9.85546875" style="47" customWidth="1"/>
    <col min="8462" max="8464" width="9.28515625" style="47" customWidth="1"/>
    <col min="8465" max="8467" width="10" style="47" customWidth="1"/>
    <col min="8468" max="8468" width="10.5703125" style="47" customWidth="1"/>
    <col min="8469" max="8469" width="10.28515625" style="47" customWidth="1"/>
    <col min="8470" max="8470" width="11.85546875" style="47" customWidth="1"/>
    <col min="8471" max="8471" width="14" style="47" customWidth="1"/>
    <col min="8472" max="8473" width="9.140625" style="47"/>
    <col min="8474" max="8474" width="16.42578125" style="47" bestFit="1" customWidth="1"/>
    <col min="8475" max="8702" width="9.140625" style="47"/>
    <col min="8703" max="8703" width="3.28515625" style="47" customWidth="1"/>
    <col min="8704" max="8704" width="22.5703125" style="47" customWidth="1"/>
    <col min="8705" max="8705" width="6.140625" style="47" customWidth="1"/>
    <col min="8706" max="8706" width="7.5703125" style="47" customWidth="1"/>
    <col min="8707" max="8707" width="7.28515625" style="47" customWidth="1"/>
    <col min="8708" max="8708" width="6.85546875" style="47" customWidth="1"/>
    <col min="8709" max="8709" width="6.7109375" style="47" customWidth="1"/>
    <col min="8710" max="8711" width="7.85546875" style="47" customWidth="1"/>
    <col min="8712" max="8714" width="11.140625" style="47" customWidth="1"/>
    <col min="8715" max="8717" width="9.85546875" style="47" customWidth="1"/>
    <col min="8718" max="8720" width="9.28515625" style="47" customWidth="1"/>
    <col min="8721" max="8723" width="10" style="47" customWidth="1"/>
    <col min="8724" max="8724" width="10.5703125" style="47" customWidth="1"/>
    <col min="8725" max="8725" width="10.28515625" style="47" customWidth="1"/>
    <col min="8726" max="8726" width="11.85546875" style="47" customWidth="1"/>
    <col min="8727" max="8727" width="14" style="47" customWidth="1"/>
    <col min="8728" max="8729" width="9.140625" style="47"/>
    <col min="8730" max="8730" width="16.42578125" style="47" bestFit="1" customWidth="1"/>
    <col min="8731" max="8958" width="9.140625" style="47"/>
    <col min="8959" max="8959" width="3.28515625" style="47" customWidth="1"/>
    <col min="8960" max="8960" width="22.5703125" style="47" customWidth="1"/>
    <col min="8961" max="8961" width="6.140625" style="47" customWidth="1"/>
    <col min="8962" max="8962" width="7.5703125" style="47" customWidth="1"/>
    <col min="8963" max="8963" width="7.28515625" style="47" customWidth="1"/>
    <col min="8964" max="8964" width="6.85546875" style="47" customWidth="1"/>
    <col min="8965" max="8965" width="6.7109375" style="47" customWidth="1"/>
    <col min="8966" max="8967" width="7.85546875" style="47" customWidth="1"/>
    <col min="8968" max="8970" width="11.140625" style="47" customWidth="1"/>
    <col min="8971" max="8973" width="9.85546875" style="47" customWidth="1"/>
    <col min="8974" max="8976" width="9.28515625" style="47" customWidth="1"/>
    <col min="8977" max="8979" width="10" style="47" customWidth="1"/>
    <col min="8980" max="8980" width="10.5703125" style="47" customWidth="1"/>
    <col min="8981" max="8981" width="10.28515625" style="47" customWidth="1"/>
    <col min="8982" max="8982" width="11.85546875" style="47" customWidth="1"/>
    <col min="8983" max="8983" width="14" style="47" customWidth="1"/>
    <col min="8984" max="8985" width="9.140625" style="47"/>
    <col min="8986" max="8986" width="16.42578125" style="47" bestFit="1" customWidth="1"/>
    <col min="8987" max="9214" width="9.140625" style="47"/>
    <col min="9215" max="9215" width="3.28515625" style="47" customWidth="1"/>
    <col min="9216" max="9216" width="22.5703125" style="47" customWidth="1"/>
    <col min="9217" max="9217" width="6.140625" style="47" customWidth="1"/>
    <col min="9218" max="9218" width="7.5703125" style="47" customWidth="1"/>
    <col min="9219" max="9219" width="7.28515625" style="47" customWidth="1"/>
    <col min="9220" max="9220" width="6.85546875" style="47" customWidth="1"/>
    <col min="9221" max="9221" width="6.7109375" style="47" customWidth="1"/>
    <col min="9222" max="9223" width="7.85546875" style="47" customWidth="1"/>
    <col min="9224" max="9226" width="11.140625" style="47" customWidth="1"/>
    <col min="9227" max="9229" width="9.85546875" style="47" customWidth="1"/>
    <col min="9230" max="9232" width="9.28515625" style="47" customWidth="1"/>
    <col min="9233" max="9235" width="10" style="47" customWidth="1"/>
    <col min="9236" max="9236" width="10.5703125" style="47" customWidth="1"/>
    <col min="9237" max="9237" width="10.28515625" style="47" customWidth="1"/>
    <col min="9238" max="9238" width="11.85546875" style="47" customWidth="1"/>
    <col min="9239" max="9239" width="14" style="47" customWidth="1"/>
    <col min="9240" max="9241" width="9.140625" style="47"/>
    <col min="9242" max="9242" width="16.42578125" style="47" bestFit="1" customWidth="1"/>
    <col min="9243" max="9470" width="9.140625" style="47"/>
    <col min="9471" max="9471" width="3.28515625" style="47" customWidth="1"/>
    <col min="9472" max="9472" width="22.5703125" style="47" customWidth="1"/>
    <col min="9473" max="9473" width="6.140625" style="47" customWidth="1"/>
    <col min="9474" max="9474" width="7.5703125" style="47" customWidth="1"/>
    <col min="9475" max="9475" width="7.28515625" style="47" customWidth="1"/>
    <col min="9476" max="9476" width="6.85546875" style="47" customWidth="1"/>
    <col min="9477" max="9477" width="6.7109375" style="47" customWidth="1"/>
    <col min="9478" max="9479" width="7.85546875" style="47" customWidth="1"/>
    <col min="9480" max="9482" width="11.140625" style="47" customWidth="1"/>
    <col min="9483" max="9485" width="9.85546875" style="47" customWidth="1"/>
    <col min="9486" max="9488" width="9.28515625" style="47" customWidth="1"/>
    <col min="9489" max="9491" width="10" style="47" customWidth="1"/>
    <col min="9492" max="9492" width="10.5703125" style="47" customWidth="1"/>
    <col min="9493" max="9493" width="10.28515625" style="47" customWidth="1"/>
    <col min="9494" max="9494" width="11.85546875" style="47" customWidth="1"/>
    <col min="9495" max="9495" width="14" style="47" customWidth="1"/>
    <col min="9496" max="9497" width="9.140625" style="47"/>
    <col min="9498" max="9498" width="16.42578125" style="47" bestFit="1" customWidth="1"/>
    <col min="9499" max="9726" width="9.140625" style="47"/>
    <col min="9727" max="9727" width="3.28515625" style="47" customWidth="1"/>
    <col min="9728" max="9728" width="22.5703125" style="47" customWidth="1"/>
    <col min="9729" max="9729" width="6.140625" style="47" customWidth="1"/>
    <col min="9730" max="9730" width="7.5703125" style="47" customWidth="1"/>
    <col min="9731" max="9731" width="7.28515625" style="47" customWidth="1"/>
    <col min="9732" max="9732" width="6.85546875" style="47" customWidth="1"/>
    <col min="9733" max="9733" width="6.7109375" style="47" customWidth="1"/>
    <col min="9734" max="9735" width="7.85546875" style="47" customWidth="1"/>
    <col min="9736" max="9738" width="11.140625" style="47" customWidth="1"/>
    <col min="9739" max="9741" width="9.85546875" style="47" customWidth="1"/>
    <col min="9742" max="9744" width="9.28515625" style="47" customWidth="1"/>
    <col min="9745" max="9747" width="10" style="47" customWidth="1"/>
    <col min="9748" max="9748" width="10.5703125" style="47" customWidth="1"/>
    <col min="9749" max="9749" width="10.28515625" style="47" customWidth="1"/>
    <col min="9750" max="9750" width="11.85546875" style="47" customWidth="1"/>
    <col min="9751" max="9751" width="14" style="47" customWidth="1"/>
    <col min="9752" max="9753" width="9.140625" style="47"/>
    <col min="9754" max="9754" width="16.42578125" style="47" bestFit="1" customWidth="1"/>
    <col min="9755" max="9982" width="9.140625" style="47"/>
    <col min="9983" max="9983" width="3.28515625" style="47" customWidth="1"/>
    <col min="9984" max="9984" width="22.5703125" style="47" customWidth="1"/>
    <col min="9985" max="9985" width="6.140625" style="47" customWidth="1"/>
    <col min="9986" max="9986" width="7.5703125" style="47" customWidth="1"/>
    <col min="9987" max="9987" width="7.28515625" style="47" customWidth="1"/>
    <col min="9988" max="9988" width="6.85546875" style="47" customWidth="1"/>
    <col min="9989" max="9989" width="6.7109375" style="47" customWidth="1"/>
    <col min="9990" max="9991" width="7.85546875" style="47" customWidth="1"/>
    <col min="9992" max="9994" width="11.140625" style="47" customWidth="1"/>
    <col min="9995" max="9997" width="9.85546875" style="47" customWidth="1"/>
    <col min="9998" max="10000" width="9.28515625" style="47" customWidth="1"/>
    <col min="10001" max="10003" width="10" style="47" customWidth="1"/>
    <col min="10004" max="10004" width="10.5703125" style="47" customWidth="1"/>
    <col min="10005" max="10005" width="10.28515625" style="47" customWidth="1"/>
    <col min="10006" max="10006" width="11.85546875" style="47" customWidth="1"/>
    <col min="10007" max="10007" width="14" style="47" customWidth="1"/>
    <col min="10008" max="10009" width="9.140625" style="47"/>
    <col min="10010" max="10010" width="16.42578125" style="47" bestFit="1" customWidth="1"/>
    <col min="10011" max="10238" width="9.140625" style="47"/>
    <col min="10239" max="10239" width="3.28515625" style="47" customWidth="1"/>
    <col min="10240" max="10240" width="22.5703125" style="47" customWidth="1"/>
    <col min="10241" max="10241" width="6.140625" style="47" customWidth="1"/>
    <col min="10242" max="10242" width="7.5703125" style="47" customWidth="1"/>
    <col min="10243" max="10243" width="7.28515625" style="47" customWidth="1"/>
    <col min="10244" max="10244" width="6.85546875" style="47" customWidth="1"/>
    <col min="10245" max="10245" width="6.7109375" style="47" customWidth="1"/>
    <col min="10246" max="10247" width="7.85546875" style="47" customWidth="1"/>
    <col min="10248" max="10250" width="11.140625" style="47" customWidth="1"/>
    <col min="10251" max="10253" width="9.85546875" style="47" customWidth="1"/>
    <col min="10254" max="10256" width="9.28515625" style="47" customWidth="1"/>
    <col min="10257" max="10259" width="10" style="47" customWidth="1"/>
    <col min="10260" max="10260" width="10.5703125" style="47" customWidth="1"/>
    <col min="10261" max="10261" width="10.28515625" style="47" customWidth="1"/>
    <col min="10262" max="10262" width="11.85546875" style="47" customWidth="1"/>
    <col min="10263" max="10263" width="14" style="47" customWidth="1"/>
    <col min="10264" max="10265" width="9.140625" style="47"/>
    <col min="10266" max="10266" width="16.42578125" style="47" bestFit="1" customWidth="1"/>
    <col min="10267" max="10494" width="9.140625" style="47"/>
    <col min="10495" max="10495" width="3.28515625" style="47" customWidth="1"/>
    <col min="10496" max="10496" width="22.5703125" style="47" customWidth="1"/>
    <col min="10497" max="10497" width="6.140625" style="47" customWidth="1"/>
    <col min="10498" max="10498" width="7.5703125" style="47" customWidth="1"/>
    <col min="10499" max="10499" width="7.28515625" style="47" customWidth="1"/>
    <col min="10500" max="10500" width="6.85546875" style="47" customWidth="1"/>
    <col min="10501" max="10501" width="6.7109375" style="47" customWidth="1"/>
    <col min="10502" max="10503" width="7.85546875" style="47" customWidth="1"/>
    <col min="10504" max="10506" width="11.140625" style="47" customWidth="1"/>
    <col min="10507" max="10509" width="9.85546875" style="47" customWidth="1"/>
    <col min="10510" max="10512" width="9.28515625" style="47" customWidth="1"/>
    <col min="10513" max="10515" width="10" style="47" customWidth="1"/>
    <col min="10516" max="10516" width="10.5703125" style="47" customWidth="1"/>
    <col min="10517" max="10517" width="10.28515625" style="47" customWidth="1"/>
    <col min="10518" max="10518" width="11.85546875" style="47" customWidth="1"/>
    <col min="10519" max="10519" width="14" style="47" customWidth="1"/>
    <col min="10520" max="10521" width="9.140625" style="47"/>
    <col min="10522" max="10522" width="16.42578125" style="47" bestFit="1" customWidth="1"/>
    <col min="10523" max="10750" width="9.140625" style="47"/>
    <col min="10751" max="10751" width="3.28515625" style="47" customWidth="1"/>
    <col min="10752" max="10752" width="22.5703125" style="47" customWidth="1"/>
    <col min="10753" max="10753" width="6.140625" style="47" customWidth="1"/>
    <col min="10754" max="10754" width="7.5703125" style="47" customWidth="1"/>
    <col min="10755" max="10755" width="7.28515625" style="47" customWidth="1"/>
    <col min="10756" max="10756" width="6.85546875" style="47" customWidth="1"/>
    <col min="10757" max="10757" width="6.7109375" style="47" customWidth="1"/>
    <col min="10758" max="10759" width="7.85546875" style="47" customWidth="1"/>
    <col min="10760" max="10762" width="11.140625" style="47" customWidth="1"/>
    <col min="10763" max="10765" width="9.85546875" style="47" customWidth="1"/>
    <col min="10766" max="10768" width="9.28515625" style="47" customWidth="1"/>
    <col min="10769" max="10771" width="10" style="47" customWidth="1"/>
    <col min="10772" max="10772" width="10.5703125" style="47" customWidth="1"/>
    <col min="10773" max="10773" width="10.28515625" style="47" customWidth="1"/>
    <col min="10774" max="10774" width="11.85546875" style="47" customWidth="1"/>
    <col min="10775" max="10775" width="14" style="47" customWidth="1"/>
    <col min="10776" max="10777" width="9.140625" style="47"/>
    <col min="10778" max="10778" width="16.42578125" style="47" bestFit="1" customWidth="1"/>
    <col min="10779" max="11006" width="9.140625" style="47"/>
    <col min="11007" max="11007" width="3.28515625" style="47" customWidth="1"/>
    <col min="11008" max="11008" width="22.5703125" style="47" customWidth="1"/>
    <col min="11009" max="11009" width="6.140625" style="47" customWidth="1"/>
    <col min="11010" max="11010" width="7.5703125" style="47" customWidth="1"/>
    <col min="11011" max="11011" width="7.28515625" style="47" customWidth="1"/>
    <col min="11012" max="11012" width="6.85546875" style="47" customWidth="1"/>
    <col min="11013" max="11013" width="6.7109375" style="47" customWidth="1"/>
    <col min="11014" max="11015" width="7.85546875" style="47" customWidth="1"/>
    <col min="11016" max="11018" width="11.140625" style="47" customWidth="1"/>
    <col min="11019" max="11021" width="9.85546875" style="47" customWidth="1"/>
    <col min="11022" max="11024" width="9.28515625" style="47" customWidth="1"/>
    <col min="11025" max="11027" width="10" style="47" customWidth="1"/>
    <col min="11028" max="11028" width="10.5703125" style="47" customWidth="1"/>
    <col min="11029" max="11029" width="10.28515625" style="47" customWidth="1"/>
    <col min="11030" max="11030" width="11.85546875" style="47" customWidth="1"/>
    <col min="11031" max="11031" width="14" style="47" customWidth="1"/>
    <col min="11032" max="11033" width="9.140625" style="47"/>
    <col min="11034" max="11034" width="16.42578125" style="47" bestFit="1" customWidth="1"/>
    <col min="11035" max="11262" width="9.140625" style="47"/>
    <col min="11263" max="11263" width="3.28515625" style="47" customWidth="1"/>
    <col min="11264" max="11264" width="22.5703125" style="47" customWidth="1"/>
    <col min="11265" max="11265" width="6.140625" style="47" customWidth="1"/>
    <col min="11266" max="11266" width="7.5703125" style="47" customWidth="1"/>
    <col min="11267" max="11267" width="7.28515625" style="47" customWidth="1"/>
    <col min="11268" max="11268" width="6.85546875" style="47" customWidth="1"/>
    <col min="11269" max="11269" width="6.7109375" style="47" customWidth="1"/>
    <col min="11270" max="11271" width="7.85546875" style="47" customWidth="1"/>
    <col min="11272" max="11274" width="11.140625" style="47" customWidth="1"/>
    <col min="11275" max="11277" width="9.85546875" style="47" customWidth="1"/>
    <col min="11278" max="11280" width="9.28515625" style="47" customWidth="1"/>
    <col min="11281" max="11283" width="10" style="47" customWidth="1"/>
    <col min="11284" max="11284" width="10.5703125" style="47" customWidth="1"/>
    <col min="11285" max="11285" width="10.28515625" style="47" customWidth="1"/>
    <col min="11286" max="11286" width="11.85546875" style="47" customWidth="1"/>
    <col min="11287" max="11287" width="14" style="47" customWidth="1"/>
    <col min="11288" max="11289" width="9.140625" style="47"/>
    <col min="11290" max="11290" width="16.42578125" style="47" bestFit="1" customWidth="1"/>
    <col min="11291" max="11518" width="9.140625" style="47"/>
    <col min="11519" max="11519" width="3.28515625" style="47" customWidth="1"/>
    <col min="11520" max="11520" width="22.5703125" style="47" customWidth="1"/>
    <col min="11521" max="11521" width="6.140625" style="47" customWidth="1"/>
    <col min="11522" max="11522" width="7.5703125" style="47" customWidth="1"/>
    <col min="11523" max="11523" width="7.28515625" style="47" customWidth="1"/>
    <col min="11524" max="11524" width="6.85546875" style="47" customWidth="1"/>
    <col min="11525" max="11525" width="6.7109375" style="47" customWidth="1"/>
    <col min="11526" max="11527" width="7.85546875" style="47" customWidth="1"/>
    <col min="11528" max="11530" width="11.140625" style="47" customWidth="1"/>
    <col min="11531" max="11533" width="9.85546875" style="47" customWidth="1"/>
    <col min="11534" max="11536" width="9.28515625" style="47" customWidth="1"/>
    <col min="11537" max="11539" width="10" style="47" customWidth="1"/>
    <col min="11540" max="11540" width="10.5703125" style="47" customWidth="1"/>
    <col min="11541" max="11541" width="10.28515625" style="47" customWidth="1"/>
    <col min="11542" max="11542" width="11.85546875" style="47" customWidth="1"/>
    <col min="11543" max="11543" width="14" style="47" customWidth="1"/>
    <col min="11544" max="11545" width="9.140625" style="47"/>
    <col min="11546" max="11546" width="16.42578125" style="47" bestFit="1" customWidth="1"/>
    <col min="11547" max="11774" width="9.140625" style="47"/>
    <col min="11775" max="11775" width="3.28515625" style="47" customWidth="1"/>
    <col min="11776" max="11776" width="22.5703125" style="47" customWidth="1"/>
    <col min="11777" max="11777" width="6.140625" style="47" customWidth="1"/>
    <col min="11778" max="11778" width="7.5703125" style="47" customWidth="1"/>
    <col min="11779" max="11779" width="7.28515625" style="47" customWidth="1"/>
    <col min="11780" max="11780" width="6.85546875" style="47" customWidth="1"/>
    <col min="11781" max="11781" width="6.7109375" style="47" customWidth="1"/>
    <col min="11782" max="11783" width="7.85546875" style="47" customWidth="1"/>
    <col min="11784" max="11786" width="11.140625" style="47" customWidth="1"/>
    <col min="11787" max="11789" width="9.85546875" style="47" customWidth="1"/>
    <col min="11790" max="11792" width="9.28515625" style="47" customWidth="1"/>
    <col min="11793" max="11795" width="10" style="47" customWidth="1"/>
    <col min="11796" max="11796" width="10.5703125" style="47" customWidth="1"/>
    <col min="11797" max="11797" width="10.28515625" style="47" customWidth="1"/>
    <col min="11798" max="11798" width="11.85546875" style="47" customWidth="1"/>
    <col min="11799" max="11799" width="14" style="47" customWidth="1"/>
    <col min="11800" max="11801" width="9.140625" style="47"/>
    <col min="11802" max="11802" width="16.42578125" style="47" bestFit="1" customWidth="1"/>
    <col min="11803" max="12030" width="9.140625" style="47"/>
    <col min="12031" max="12031" width="3.28515625" style="47" customWidth="1"/>
    <col min="12032" max="12032" width="22.5703125" style="47" customWidth="1"/>
    <col min="12033" max="12033" width="6.140625" style="47" customWidth="1"/>
    <col min="12034" max="12034" width="7.5703125" style="47" customWidth="1"/>
    <col min="12035" max="12035" width="7.28515625" style="47" customWidth="1"/>
    <col min="12036" max="12036" width="6.85546875" style="47" customWidth="1"/>
    <col min="12037" max="12037" width="6.7109375" style="47" customWidth="1"/>
    <col min="12038" max="12039" width="7.85546875" style="47" customWidth="1"/>
    <col min="12040" max="12042" width="11.140625" style="47" customWidth="1"/>
    <col min="12043" max="12045" width="9.85546875" style="47" customWidth="1"/>
    <col min="12046" max="12048" width="9.28515625" style="47" customWidth="1"/>
    <col min="12049" max="12051" width="10" style="47" customWidth="1"/>
    <col min="12052" max="12052" width="10.5703125" style="47" customWidth="1"/>
    <col min="12053" max="12053" width="10.28515625" style="47" customWidth="1"/>
    <col min="12054" max="12054" width="11.85546875" style="47" customWidth="1"/>
    <col min="12055" max="12055" width="14" style="47" customWidth="1"/>
    <col min="12056" max="12057" width="9.140625" style="47"/>
    <col min="12058" max="12058" width="16.42578125" style="47" bestFit="1" customWidth="1"/>
    <col min="12059" max="12286" width="9.140625" style="47"/>
    <col min="12287" max="12287" width="3.28515625" style="47" customWidth="1"/>
    <col min="12288" max="12288" width="22.5703125" style="47" customWidth="1"/>
    <col min="12289" max="12289" width="6.140625" style="47" customWidth="1"/>
    <col min="12290" max="12290" width="7.5703125" style="47" customWidth="1"/>
    <col min="12291" max="12291" width="7.28515625" style="47" customWidth="1"/>
    <col min="12292" max="12292" width="6.85546875" style="47" customWidth="1"/>
    <col min="12293" max="12293" width="6.7109375" style="47" customWidth="1"/>
    <col min="12294" max="12295" width="7.85546875" style="47" customWidth="1"/>
    <col min="12296" max="12298" width="11.140625" style="47" customWidth="1"/>
    <col min="12299" max="12301" width="9.85546875" style="47" customWidth="1"/>
    <col min="12302" max="12304" width="9.28515625" style="47" customWidth="1"/>
    <col min="12305" max="12307" width="10" style="47" customWidth="1"/>
    <col min="12308" max="12308" width="10.5703125" style="47" customWidth="1"/>
    <col min="12309" max="12309" width="10.28515625" style="47" customWidth="1"/>
    <col min="12310" max="12310" width="11.85546875" style="47" customWidth="1"/>
    <col min="12311" max="12311" width="14" style="47" customWidth="1"/>
    <col min="12312" max="12313" width="9.140625" style="47"/>
    <col min="12314" max="12314" width="16.42578125" style="47" bestFit="1" customWidth="1"/>
    <col min="12315" max="12542" width="9.140625" style="47"/>
    <col min="12543" max="12543" width="3.28515625" style="47" customWidth="1"/>
    <col min="12544" max="12544" width="22.5703125" style="47" customWidth="1"/>
    <col min="12545" max="12545" width="6.140625" style="47" customWidth="1"/>
    <col min="12546" max="12546" width="7.5703125" style="47" customWidth="1"/>
    <col min="12547" max="12547" width="7.28515625" style="47" customWidth="1"/>
    <col min="12548" max="12548" width="6.85546875" style="47" customWidth="1"/>
    <col min="12549" max="12549" width="6.7109375" style="47" customWidth="1"/>
    <col min="12550" max="12551" width="7.85546875" style="47" customWidth="1"/>
    <col min="12552" max="12554" width="11.140625" style="47" customWidth="1"/>
    <col min="12555" max="12557" width="9.85546875" style="47" customWidth="1"/>
    <col min="12558" max="12560" width="9.28515625" style="47" customWidth="1"/>
    <col min="12561" max="12563" width="10" style="47" customWidth="1"/>
    <col min="12564" max="12564" width="10.5703125" style="47" customWidth="1"/>
    <col min="12565" max="12565" width="10.28515625" style="47" customWidth="1"/>
    <col min="12566" max="12566" width="11.85546875" style="47" customWidth="1"/>
    <col min="12567" max="12567" width="14" style="47" customWidth="1"/>
    <col min="12568" max="12569" width="9.140625" style="47"/>
    <col min="12570" max="12570" width="16.42578125" style="47" bestFit="1" customWidth="1"/>
    <col min="12571" max="12798" width="9.140625" style="47"/>
    <col min="12799" max="12799" width="3.28515625" style="47" customWidth="1"/>
    <col min="12800" max="12800" width="22.5703125" style="47" customWidth="1"/>
    <col min="12801" max="12801" width="6.140625" style="47" customWidth="1"/>
    <col min="12802" max="12802" width="7.5703125" style="47" customWidth="1"/>
    <col min="12803" max="12803" width="7.28515625" style="47" customWidth="1"/>
    <col min="12804" max="12804" width="6.85546875" style="47" customWidth="1"/>
    <col min="12805" max="12805" width="6.7109375" style="47" customWidth="1"/>
    <col min="12806" max="12807" width="7.85546875" style="47" customWidth="1"/>
    <col min="12808" max="12810" width="11.140625" style="47" customWidth="1"/>
    <col min="12811" max="12813" width="9.85546875" style="47" customWidth="1"/>
    <col min="12814" max="12816" width="9.28515625" style="47" customWidth="1"/>
    <col min="12817" max="12819" width="10" style="47" customWidth="1"/>
    <col min="12820" max="12820" width="10.5703125" style="47" customWidth="1"/>
    <col min="12821" max="12821" width="10.28515625" style="47" customWidth="1"/>
    <col min="12822" max="12822" width="11.85546875" style="47" customWidth="1"/>
    <col min="12823" max="12823" width="14" style="47" customWidth="1"/>
    <col min="12824" max="12825" width="9.140625" style="47"/>
    <col min="12826" max="12826" width="16.42578125" style="47" bestFit="1" customWidth="1"/>
    <col min="12827" max="13054" width="9.140625" style="47"/>
    <col min="13055" max="13055" width="3.28515625" style="47" customWidth="1"/>
    <col min="13056" max="13056" width="22.5703125" style="47" customWidth="1"/>
    <col min="13057" max="13057" width="6.140625" style="47" customWidth="1"/>
    <col min="13058" max="13058" width="7.5703125" style="47" customWidth="1"/>
    <col min="13059" max="13059" width="7.28515625" style="47" customWidth="1"/>
    <col min="13060" max="13060" width="6.85546875" style="47" customWidth="1"/>
    <col min="13061" max="13061" width="6.7109375" style="47" customWidth="1"/>
    <col min="13062" max="13063" width="7.85546875" style="47" customWidth="1"/>
    <col min="13064" max="13066" width="11.140625" style="47" customWidth="1"/>
    <col min="13067" max="13069" width="9.85546875" style="47" customWidth="1"/>
    <col min="13070" max="13072" width="9.28515625" style="47" customWidth="1"/>
    <col min="13073" max="13075" width="10" style="47" customWidth="1"/>
    <col min="13076" max="13076" width="10.5703125" style="47" customWidth="1"/>
    <col min="13077" max="13077" width="10.28515625" style="47" customWidth="1"/>
    <col min="13078" max="13078" width="11.85546875" style="47" customWidth="1"/>
    <col min="13079" max="13079" width="14" style="47" customWidth="1"/>
    <col min="13080" max="13081" width="9.140625" style="47"/>
    <col min="13082" max="13082" width="16.42578125" style="47" bestFit="1" customWidth="1"/>
    <col min="13083" max="13310" width="9.140625" style="47"/>
    <col min="13311" max="13311" width="3.28515625" style="47" customWidth="1"/>
    <col min="13312" max="13312" width="22.5703125" style="47" customWidth="1"/>
    <col min="13313" max="13313" width="6.140625" style="47" customWidth="1"/>
    <col min="13314" max="13314" width="7.5703125" style="47" customWidth="1"/>
    <col min="13315" max="13315" width="7.28515625" style="47" customWidth="1"/>
    <col min="13316" max="13316" width="6.85546875" style="47" customWidth="1"/>
    <col min="13317" max="13317" width="6.7109375" style="47" customWidth="1"/>
    <col min="13318" max="13319" width="7.85546875" style="47" customWidth="1"/>
    <col min="13320" max="13322" width="11.140625" style="47" customWidth="1"/>
    <col min="13323" max="13325" width="9.85546875" style="47" customWidth="1"/>
    <col min="13326" max="13328" width="9.28515625" style="47" customWidth="1"/>
    <col min="13329" max="13331" width="10" style="47" customWidth="1"/>
    <col min="13332" max="13332" width="10.5703125" style="47" customWidth="1"/>
    <col min="13333" max="13333" width="10.28515625" style="47" customWidth="1"/>
    <col min="13334" max="13334" width="11.85546875" style="47" customWidth="1"/>
    <col min="13335" max="13335" width="14" style="47" customWidth="1"/>
    <col min="13336" max="13337" width="9.140625" style="47"/>
    <col min="13338" max="13338" width="16.42578125" style="47" bestFit="1" customWidth="1"/>
    <col min="13339" max="13566" width="9.140625" style="47"/>
    <col min="13567" max="13567" width="3.28515625" style="47" customWidth="1"/>
    <col min="13568" max="13568" width="22.5703125" style="47" customWidth="1"/>
    <col min="13569" max="13569" width="6.140625" style="47" customWidth="1"/>
    <col min="13570" max="13570" width="7.5703125" style="47" customWidth="1"/>
    <col min="13571" max="13571" width="7.28515625" style="47" customWidth="1"/>
    <col min="13572" max="13572" width="6.85546875" style="47" customWidth="1"/>
    <col min="13573" max="13573" width="6.7109375" style="47" customWidth="1"/>
    <col min="13574" max="13575" width="7.85546875" style="47" customWidth="1"/>
    <col min="13576" max="13578" width="11.140625" style="47" customWidth="1"/>
    <col min="13579" max="13581" width="9.85546875" style="47" customWidth="1"/>
    <col min="13582" max="13584" width="9.28515625" style="47" customWidth="1"/>
    <col min="13585" max="13587" width="10" style="47" customWidth="1"/>
    <col min="13588" max="13588" width="10.5703125" style="47" customWidth="1"/>
    <col min="13589" max="13589" width="10.28515625" style="47" customWidth="1"/>
    <col min="13590" max="13590" width="11.85546875" style="47" customWidth="1"/>
    <col min="13591" max="13591" width="14" style="47" customWidth="1"/>
    <col min="13592" max="13593" width="9.140625" style="47"/>
    <col min="13594" max="13594" width="16.42578125" style="47" bestFit="1" customWidth="1"/>
    <col min="13595" max="13822" width="9.140625" style="47"/>
    <col min="13823" max="13823" width="3.28515625" style="47" customWidth="1"/>
    <col min="13824" max="13824" width="22.5703125" style="47" customWidth="1"/>
    <col min="13825" max="13825" width="6.140625" style="47" customWidth="1"/>
    <col min="13826" max="13826" width="7.5703125" style="47" customWidth="1"/>
    <col min="13827" max="13827" width="7.28515625" style="47" customWidth="1"/>
    <col min="13828" max="13828" width="6.85546875" style="47" customWidth="1"/>
    <col min="13829" max="13829" width="6.7109375" style="47" customWidth="1"/>
    <col min="13830" max="13831" width="7.85546875" style="47" customWidth="1"/>
    <col min="13832" max="13834" width="11.140625" style="47" customWidth="1"/>
    <col min="13835" max="13837" width="9.85546875" style="47" customWidth="1"/>
    <col min="13838" max="13840" width="9.28515625" style="47" customWidth="1"/>
    <col min="13841" max="13843" width="10" style="47" customWidth="1"/>
    <col min="13844" max="13844" width="10.5703125" style="47" customWidth="1"/>
    <col min="13845" max="13845" width="10.28515625" style="47" customWidth="1"/>
    <col min="13846" max="13846" width="11.85546875" style="47" customWidth="1"/>
    <col min="13847" max="13847" width="14" style="47" customWidth="1"/>
    <col min="13848" max="13849" width="9.140625" style="47"/>
    <col min="13850" max="13850" width="16.42578125" style="47" bestFit="1" customWidth="1"/>
    <col min="13851" max="14078" width="9.140625" style="47"/>
    <col min="14079" max="14079" width="3.28515625" style="47" customWidth="1"/>
    <col min="14080" max="14080" width="22.5703125" style="47" customWidth="1"/>
    <col min="14081" max="14081" width="6.140625" style="47" customWidth="1"/>
    <col min="14082" max="14082" width="7.5703125" style="47" customWidth="1"/>
    <col min="14083" max="14083" width="7.28515625" style="47" customWidth="1"/>
    <col min="14084" max="14084" width="6.85546875" style="47" customWidth="1"/>
    <col min="14085" max="14085" width="6.7109375" style="47" customWidth="1"/>
    <col min="14086" max="14087" width="7.85546875" style="47" customWidth="1"/>
    <col min="14088" max="14090" width="11.140625" style="47" customWidth="1"/>
    <col min="14091" max="14093" width="9.85546875" style="47" customWidth="1"/>
    <col min="14094" max="14096" width="9.28515625" style="47" customWidth="1"/>
    <col min="14097" max="14099" width="10" style="47" customWidth="1"/>
    <col min="14100" max="14100" width="10.5703125" style="47" customWidth="1"/>
    <col min="14101" max="14101" width="10.28515625" style="47" customWidth="1"/>
    <col min="14102" max="14102" width="11.85546875" style="47" customWidth="1"/>
    <col min="14103" max="14103" width="14" style="47" customWidth="1"/>
    <col min="14104" max="14105" width="9.140625" style="47"/>
    <col min="14106" max="14106" width="16.42578125" style="47" bestFit="1" customWidth="1"/>
    <col min="14107" max="14334" width="9.140625" style="47"/>
    <col min="14335" max="14335" width="3.28515625" style="47" customWidth="1"/>
    <col min="14336" max="14336" width="22.5703125" style="47" customWidth="1"/>
    <col min="14337" max="14337" width="6.140625" style="47" customWidth="1"/>
    <col min="14338" max="14338" width="7.5703125" style="47" customWidth="1"/>
    <col min="14339" max="14339" width="7.28515625" style="47" customWidth="1"/>
    <col min="14340" max="14340" width="6.85546875" style="47" customWidth="1"/>
    <col min="14341" max="14341" width="6.7109375" style="47" customWidth="1"/>
    <col min="14342" max="14343" width="7.85546875" style="47" customWidth="1"/>
    <col min="14344" max="14346" width="11.140625" style="47" customWidth="1"/>
    <col min="14347" max="14349" width="9.85546875" style="47" customWidth="1"/>
    <col min="14350" max="14352" width="9.28515625" style="47" customWidth="1"/>
    <col min="14353" max="14355" width="10" style="47" customWidth="1"/>
    <col min="14356" max="14356" width="10.5703125" style="47" customWidth="1"/>
    <col min="14357" max="14357" width="10.28515625" style="47" customWidth="1"/>
    <col min="14358" max="14358" width="11.85546875" style="47" customWidth="1"/>
    <col min="14359" max="14359" width="14" style="47" customWidth="1"/>
    <col min="14360" max="14361" width="9.140625" style="47"/>
    <col min="14362" max="14362" width="16.42578125" style="47" bestFit="1" customWidth="1"/>
    <col min="14363" max="14590" width="9.140625" style="47"/>
    <col min="14591" max="14591" width="3.28515625" style="47" customWidth="1"/>
    <col min="14592" max="14592" width="22.5703125" style="47" customWidth="1"/>
    <col min="14593" max="14593" width="6.140625" style="47" customWidth="1"/>
    <col min="14594" max="14594" width="7.5703125" style="47" customWidth="1"/>
    <col min="14595" max="14595" width="7.28515625" style="47" customWidth="1"/>
    <col min="14596" max="14596" width="6.85546875" style="47" customWidth="1"/>
    <col min="14597" max="14597" width="6.7109375" style="47" customWidth="1"/>
    <col min="14598" max="14599" width="7.85546875" style="47" customWidth="1"/>
    <col min="14600" max="14602" width="11.140625" style="47" customWidth="1"/>
    <col min="14603" max="14605" width="9.85546875" style="47" customWidth="1"/>
    <col min="14606" max="14608" width="9.28515625" style="47" customWidth="1"/>
    <col min="14609" max="14611" width="10" style="47" customWidth="1"/>
    <col min="14612" max="14612" width="10.5703125" style="47" customWidth="1"/>
    <col min="14613" max="14613" width="10.28515625" style="47" customWidth="1"/>
    <col min="14614" max="14614" width="11.85546875" style="47" customWidth="1"/>
    <col min="14615" max="14615" width="14" style="47" customWidth="1"/>
    <col min="14616" max="14617" width="9.140625" style="47"/>
    <col min="14618" max="14618" width="16.42578125" style="47" bestFit="1" customWidth="1"/>
    <col min="14619" max="14846" width="9.140625" style="47"/>
    <col min="14847" max="14847" width="3.28515625" style="47" customWidth="1"/>
    <col min="14848" max="14848" width="22.5703125" style="47" customWidth="1"/>
    <col min="14849" max="14849" width="6.140625" style="47" customWidth="1"/>
    <col min="14850" max="14850" width="7.5703125" style="47" customWidth="1"/>
    <col min="14851" max="14851" width="7.28515625" style="47" customWidth="1"/>
    <col min="14852" max="14852" width="6.85546875" style="47" customWidth="1"/>
    <col min="14853" max="14853" width="6.7109375" style="47" customWidth="1"/>
    <col min="14854" max="14855" width="7.85546875" style="47" customWidth="1"/>
    <col min="14856" max="14858" width="11.140625" style="47" customWidth="1"/>
    <col min="14859" max="14861" width="9.85546875" style="47" customWidth="1"/>
    <col min="14862" max="14864" width="9.28515625" style="47" customWidth="1"/>
    <col min="14865" max="14867" width="10" style="47" customWidth="1"/>
    <col min="14868" max="14868" width="10.5703125" style="47" customWidth="1"/>
    <col min="14869" max="14869" width="10.28515625" style="47" customWidth="1"/>
    <col min="14870" max="14870" width="11.85546875" style="47" customWidth="1"/>
    <col min="14871" max="14871" width="14" style="47" customWidth="1"/>
    <col min="14872" max="14873" width="9.140625" style="47"/>
    <col min="14874" max="14874" width="16.42578125" style="47" bestFit="1" customWidth="1"/>
    <col min="14875" max="15102" width="9.140625" style="47"/>
    <col min="15103" max="15103" width="3.28515625" style="47" customWidth="1"/>
    <col min="15104" max="15104" width="22.5703125" style="47" customWidth="1"/>
    <col min="15105" max="15105" width="6.140625" style="47" customWidth="1"/>
    <col min="15106" max="15106" width="7.5703125" style="47" customWidth="1"/>
    <col min="15107" max="15107" width="7.28515625" style="47" customWidth="1"/>
    <col min="15108" max="15108" width="6.85546875" style="47" customWidth="1"/>
    <col min="15109" max="15109" width="6.7109375" style="47" customWidth="1"/>
    <col min="15110" max="15111" width="7.85546875" style="47" customWidth="1"/>
    <col min="15112" max="15114" width="11.140625" style="47" customWidth="1"/>
    <col min="15115" max="15117" width="9.85546875" style="47" customWidth="1"/>
    <col min="15118" max="15120" width="9.28515625" style="47" customWidth="1"/>
    <col min="15121" max="15123" width="10" style="47" customWidth="1"/>
    <col min="15124" max="15124" width="10.5703125" style="47" customWidth="1"/>
    <col min="15125" max="15125" width="10.28515625" style="47" customWidth="1"/>
    <col min="15126" max="15126" width="11.85546875" style="47" customWidth="1"/>
    <col min="15127" max="15127" width="14" style="47" customWidth="1"/>
    <col min="15128" max="15129" width="9.140625" style="47"/>
    <col min="15130" max="15130" width="16.42578125" style="47" bestFit="1" customWidth="1"/>
    <col min="15131" max="15358" width="9.140625" style="47"/>
    <col min="15359" max="15359" width="3.28515625" style="47" customWidth="1"/>
    <col min="15360" max="15360" width="22.5703125" style="47" customWidth="1"/>
    <col min="15361" max="15361" width="6.140625" style="47" customWidth="1"/>
    <col min="15362" max="15362" width="7.5703125" style="47" customWidth="1"/>
    <col min="15363" max="15363" width="7.28515625" style="47" customWidth="1"/>
    <col min="15364" max="15364" width="6.85546875" style="47" customWidth="1"/>
    <col min="15365" max="15365" width="6.7109375" style="47" customWidth="1"/>
    <col min="15366" max="15367" width="7.85546875" style="47" customWidth="1"/>
    <col min="15368" max="15370" width="11.140625" style="47" customWidth="1"/>
    <col min="15371" max="15373" width="9.85546875" style="47" customWidth="1"/>
    <col min="15374" max="15376" width="9.28515625" style="47" customWidth="1"/>
    <col min="15377" max="15379" width="10" style="47" customWidth="1"/>
    <col min="15380" max="15380" width="10.5703125" style="47" customWidth="1"/>
    <col min="15381" max="15381" width="10.28515625" style="47" customWidth="1"/>
    <col min="15382" max="15382" width="11.85546875" style="47" customWidth="1"/>
    <col min="15383" max="15383" width="14" style="47" customWidth="1"/>
    <col min="15384" max="15385" width="9.140625" style="47"/>
    <col min="15386" max="15386" width="16.42578125" style="47" bestFit="1" customWidth="1"/>
    <col min="15387" max="15614" width="9.140625" style="47"/>
    <col min="15615" max="15615" width="3.28515625" style="47" customWidth="1"/>
    <col min="15616" max="15616" width="22.5703125" style="47" customWidth="1"/>
    <col min="15617" max="15617" width="6.140625" style="47" customWidth="1"/>
    <col min="15618" max="15618" width="7.5703125" style="47" customWidth="1"/>
    <col min="15619" max="15619" width="7.28515625" style="47" customWidth="1"/>
    <col min="15620" max="15620" width="6.85546875" style="47" customWidth="1"/>
    <col min="15621" max="15621" width="6.7109375" style="47" customWidth="1"/>
    <col min="15622" max="15623" width="7.85546875" style="47" customWidth="1"/>
    <col min="15624" max="15626" width="11.140625" style="47" customWidth="1"/>
    <col min="15627" max="15629" width="9.85546875" style="47" customWidth="1"/>
    <col min="15630" max="15632" width="9.28515625" style="47" customWidth="1"/>
    <col min="15633" max="15635" width="10" style="47" customWidth="1"/>
    <col min="15636" max="15636" width="10.5703125" style="47" customWidth="1"/>
    <col min="15637" max="15637" width="10.28515625" style="47" customWidth="1"/>
    <col min="15638" max="15638" width="11.85546875" style="47" customWidth="1"/>
    <col min="15639" max="15639" width="14" style="47" customWidth="1"/>
    <col min="15640" max="15641" width="9.140625" style="47"/>
    <col min="15642" max="15642" width="16.42578125" style="47" bestFit="1" customWidth="1"/>
    <col min="15643" max="15870" width="9.140625" style="47"/>
    <col min="15871" max="15871" width="3.28515625" style="47" customWidth="1"/>
    <col min="15872" max="15872" width="22.5703125" style="47" customWidth="1"/>
    <col min="15873" max="15873" width="6.140625" style="47" customWidth="1"/>
    <col min="15874" max="15874" width="7.5703125" style="47" customWidth="1"/>
    <col min="15875" max="15875" width="7.28515625" style="47" customWidth="1"/>
    <col min="15876" max="15876" width="6.85546875" style="47" customWidth="1"/>
    <col min="15877" max="15877" width="6.7109375" style="47" customWidth="1"/>
    <col min="15878" max="15879" width="7.85546875" style="47" customWidth="1"/>
    <col min="15880" max="15882" width="11.140625" style="47" customWidth="1"/>
    <col min="15883" max="15885" width="9.85546875" style="47" customWidth="1"/>
    <col min="15886" max="15888" width="9.28515625" style="47" customWidth="1"/>
    <col min="15889" max="15891" width="10" style="47" customWidth="1"/>
    <col min="15892" max="15892" width="10.5703125" style="47" customWidth="1"/>
    <col min="15893" max="15893" width="10.28515625" style="47" customWidth="1"/>
    <col min="15894" max="15894" width="11.85546875" style="47" customWidth="1"/>
    <col min="15895" max="15895" width="14" style="47" customWidth="1"/>
    <col min="15896" max="15897" width="9.140625" style="47"/>
    <col min="15898" max="15898" width="16.42578125" style="47" bestFit="1" customWidth="1"/>
    <col min="15899" max="16126" width="9.140625" style="47"/>
    <col min="16127" max="16127" width="3.28515625" style="47" customWidth="1"/>
    <col min="16128" max="16128" width="22.5703125" style="47" customWidth="1"/>
    <col min="16129" max="16129" width="6.140625" style="47" customWidth="1"/>
    <col min="16130" max="16130" width="7.5703125" style="47" customWidth="1"/>
    <col min="16131" max="16131" width="7.28515625" style="47" customWidth="1"/>
    <col min="16132" max="16132" width="6.85546875" style="47" customWidth="1"/>
    <col min="16133" max="16133" width="6.7109375" style="47" customWidth="1"/>
    <col min="16134" max="16135" width="7.85546875" style="47" customWidth="1"/>
    <col min="16136" max="16138" width="11.140625" style="47" customWidth="1"/>
    <col min="16139" max="16141" width="9.85546875" style="47" customWidth="1"/>
    <col min="16142" max="16144" width="9.28515625" style="47" customWidth="1"/>
    <col min="16145" max="16147" width="10" style="47" customWidth="1"/>
    <col min="16148" max="16148" width="10.5703125" style="47" customWidth="1"/>
    <col min="16149" max="16149" width="10.28515625" style="47" customWidth="1"/>
    <col min="16150" max="16150" width="11.85546875" style="47" customWidth="1"/>
    <col min="16151" max="16151" width="14" style="47" customWidth="1"/>
    <col min="16152" max="16153" width="9.140625" style="47"/>
    <col min="16154" max="16154" width="16.42578125" style="47" bestFit="1" customWidth="1"/>
    <col min="16155" max="16384" width="9.140625" style="47"/>
  </cols>
  <sheetData>
    <row r="1" spans="1:30" ht="15" customHeight="1">
      <c r="A1" s="49" t="s">
        <v>94</v>
      </c>
      <c r="B1" s="49"/>
      <c r="C1" s="49"/>
      <c r="D1" s="49"/>
      <c r="E1" s="49"/>
      <c r="F1" s="49"/>
      <c r="G1" s="49"/>
      <c r="H1" s="125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44"/>
      <c r="V1" s="119"/>
      <c r="W1" s="45"/>
      <c r="X1" s="46"/>
      <c r="Y1" s="46"/>
      <c r="Z1" s="46"/>
      <c r="AA1" s="46"/>
      <c r="AB1" s="46"/>
      <c r="AC1" s="46"/>
      <c r="AD1" s="46"/>
    </row>
    <row r="2" spans="1:30" ht="14.25" customHeight="1">
      <c r="A2" s="187" t="s">
        <v>69</v>
      </c>
      <c r="B2" s="187"/>
      <c r="C2" s="187"/>
      <c r="D2" s="187"/>
      <c r="E2" s="187"/>
      <c r="F2" s="187"/>
      <c r="G2" s="156"/>
      <c r="H2" s="48"/>
      <c r="I2" s="48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44"/>
      <c r="V2" s="119"/>
      <c r="W2" s="45"/>
      <c r="X2" s="46"/>
      <c r="Y2" s="46"/>
      <c r="Z2" s="46"/>
      <c r="AA2" s="46"/>
      <c r="AB2" s="46"/>
      <c r="AC2" s="46"/>
      <c r="AD2" s="46"/>
    </row>
    <row r="3" spans="1:30" ht="28.5" customHeight="1">
      <c r="A3" s="191" t="s">
        <v>103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49"/>
      <c r="Z3" s="49"/>
      <c r="AA3" s="49"/>
      <c r="AB3" s="49"/>
      <c r="AC3" s="49"/>
      <c r="AD3" s="49"/>
    </row>
    <row r="4" spans="1:30" ht="18" customHeight="1">
      <c r="A4" s="192" t="s">
        <v>91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46"/>
      <c r="Z4" s="50"/>
      <c r="AA4" s="46"/>
      <c r="AB4" s="46"/>
      <c r="AC4" s="46"/>
      <c r="AD4" s="46"/>
    </row>
    <row r="5" spans="1:30" s="52" customFormat="1" ht="16.5" customHeight="1">
      <c r="A5" s="188" t="s">
        <v>0</v>
      </c>
      <c r="B5" s="188" t="s">
        <v>23</v>
      </c>
      <c r="C5" s="188" t="s">
        <v>1</v>
      </c>
      <c r="D5" s="173" t="s">
        <v>24</v>
      </c>
      <c r="E5" s="173" t="s">
        <v>25</v>
      </c>
      <c r="F5" s="173"/>
      <c r="G5" s="173"/>
      <c r="H5" s="173"/>
      <c r="I5" s="173"/>
      <c r="J5" s="176" t="s">
        <v>26</v>
      </c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8"/>
      <c r="W5" s="172" t="s">
        <v>27</v>
      </c>
      <c r="X5" s="193" t="s">
        <v>14</v>
      </c>
      <c r="Y5" s="51"/>
    </row>
    <row r="6" spans="1:30" s="52" customFormat="1" ht="16.5" customHeight="1">
      <c r="A6" s="188"/>
      <c r="B6" s="188"/>
      <c r="C6" s="188"/>
      <c r="D6" s="173"/>
      <c r="E6" s="184" t="s">
        <v>101</v>
      </c>
      <c r="F6" s="173" t="s">
        <v>29</v>
      </c>
      <c r="G6" s="189" t="s">
        <v>102</v>
      </c>
      <c r="H6" s="173" t="s">
        <v>30</v>
      </c>
      <c r="I6" s="173" t="s">
        <v>31</v>
      </c>
      <c r="J6" s="173" t="s">
        <v>32</v>
      </c>
      <c r="K6" s="173"/>
      <c r="L6" s="173"/>
      <c r="M6" s="173"/>
      <c r="N6" s="176" t="s">
        <v>2</v>
      </c>
      <c r="O6" s="177"/>
      <c r="P6" s="177"/>
      <c r="Q6" s="177"/>
      <c r="R6" s="178"/>
      <c r="S6" s="182" t="s">
        <v>33</v>
      </c>
      <c r="T6" s="183"/>
      <c r="U6" s="182" t="s">
        <v>13</v>
      </c>
      <c r="V6" s="183"/>
      <c r="W6" s="172"/>
      <c r="X6" s="194"/>
      <c r="Y6" s="51"/>
    </row>
    <row r="7" spans="1:30" s="52" customFormat="1" ht="23.25" customHeight="1">
      <c r="A7" s="188"/>
      <c r="B7" s="188"/>
      <c r="C7" s="188"/>
      <c r="D7" s="173"/>
      <c r="E7" s="184"/>
      <c r="F7" s="173"/>
      <c r="G7" s="190"/>
      <c r="H7" s="173"/>
      <c r="I7" s="173"/>
      <c r="J7" s="120" t="s">
        <v>28</v>
      </c>
      <c r="K7" s="120" t="s">
        <v>29</v>
      </c>
      <c r="L7" s="120" t="s">
        <v>30</v>
      </c>
      <c r="M7" s="120" t="s">
        <v>31</v>
      </c>
      <c r="N7" s="53" t="s">
        <v>79</v>
      </c>
      <c r="O7" s="120" t="s">
        <v>28</v>
      </c>
      <c r="P7" s="120" t="s">
        <v>29</v>
      </c>
      <c r="Q7" s="120" t="s">
        <v>30</v>
      </c>
      <c r="R7" s="120" t="s">
        <v>31</v>
      </c>
      <c r="S7" s="120" t="s">
        <v>28</v>
      </c>
      <c r="T7" s="120" t="s">
        <v>29</v>
      </c>
      <c r="U7" s="54" t="s">
        <v>28</v>
      </c>
      <c r="V7" s="120" t="s">
        <v>29</v>
      </c>
      <c r="W7" s="172"/>
      <c r="X7" s="195"/>
      <c r="Y7" s="51"/>
    </row>
    <row r="8" spans="1:30" s="61" customFormat="1" ht="20.100000000000001" customHeight="1">
      <c r="A8" s="55" t="s">
        <v>5</v>
      </c>
      <c r="B8" s="55" t="s">
        <v>34</v>
      </c>
      <c r="C8" s="55"/>
      <c r="D8" s="56"/>
      <c r="E8" s="57">
        <f>SUM(E9:E31)</f>
        <v>68.16</v>
      </c>
      <c r="F8" s="58">
        <f>SUM(F9:F31)</f>
        <v>159494400</v>
      </c>
      <c r="G8" s="58"/>
      <c r="H8" s="58">
        <f t="shared" ref="H8:W8" si="0">SUM(H9:H31)</f>
        <v>16746912</v>
      </c>
      <c r="I8" s="58">
        <f t="shared" si="0"/>
        <v>142747488</v>
      </c>
      <c r="J8" s="115">
        <f t="shared" si="0"/>
        <v>1.2</v>
      </c>
      <c r="K8" s="58">
        <f t="shared" si="0"/>
        <v>2808000</v>
      </c>
      <c r="L8" s="58">
        <f t="shared" si="0"/>
        <v>294840</v>
      </c>
      <c r="M8" s="58">
        <f t="shared" si="0"/>
        <v>2513160</v>
      </c>
      <c r="N8" s="58">
        <f t="shared" si="0"/>
        <v>230</v>
      </c>
      <c r="O8" s="57">
        <f t="shared" si="0"/>
        <v>7.3026999999999997</v>
      </c>
      <c r="P8" s="58">
        <f t="shared" si="0"/>
        <v>17088318</v>
      </c>
      <c r="Q8" s="58">
        <f t="shared" si="0"/>
        <v>1794273.3900000001</v>
      </c>
      <c r="R8" s="58">
        <f t="shared" si="0"/>
        <v>15294044.610000001</v>
      </c>
      <c r="S8" s="115">
        <f t="shared" si="0"/>
        <v>24.275999999999996</v>
      </c>
      <c r="T8" s="58">
        <f t="shared" si="0"/>
        <v>56805840</v>
      </c>
      <c r="U8" s="58">
        <f t="shared" si="0"/>
        <v>0.2</v>
      </c>
      <c r="V8" s="58">
        <f t="shared" si="0"/>
        <v>468000</v>
      </c>
      <c r="W8" s="58">
        <f t="shared" si="0"/>
        <v>217828532.61000007</v>
      </c>
      <c r="X8" s="59"/>
      <c r="Y8" s="60">
        <f>+H8+L8+Q8</f>
        <v>18836025.390000001</v>
      </c>
      <c r="Z8" s="61" t="s">
        <v>76</v>
      </c>
    </row>
    <row r="9" spans="1:30" s="65" customFormat="1" ht="24" customHeight="1">
      <c r="A9" s="4">
        <v>1</v>
      </c>
      <c r="B9" s="14" t="s">
        <v>35</v>
      </c>
      <c r="C9" s="62" t="s">
        <v>6</v>
      </c>
      <c r="D9" s="5" t="s">
        <v>90</v>
      </c>
      <c r="E9" s="1">
        <v>3.66</v>
      </c>
      <c r="F9" s="6">
        <f>E9*2340000</f>
        <v>8564400</v>
      </c>
      <c r="G9" s="6"/>
      <c r="H9" s="6">
        <f t="shared" ref="H9:H31" si="1">F9*10.5%</f>
        <v>899262</v>
      </c>
      <c r="I9" s="6">
        <f t="shared" ref="I9:I31" si="2">F9-H9</f>
        <v>7665138</v>
      </c>
      <c r="J9" s="4">
        <v>0.5</v>
      </c>
      <c r="K9" s="6">
        <f>J9*2340000</f>
        <v>1170000</v>
      </c>
      <c r="L9" s="6">
        <f>K9*10.5%</f>
        <v>122850</v>
      </c>
      <c r="M9" s="6">
        <f>K9-L9</f>
        <v>1047150</v>
      </c>
      <c r="N9" s="10">
        <v>18</v>
      </c>
      <c r="O9" s="43">
        <f t="shared" ref="O9:O31" si="3">(E9+J9)*N9%</f>
        <v>0.74880000000000002</v>
      </c>
      <c r="P9" s="6">
        <f>O9*2340000</f>
        <v>1752192</v>
      </c>
      <c r="Q9" s="6">
        <f>P9*10.5%</f>
        <v>183980.16</v>
      </c>
      <c r="R9" s="6">
        <f>P9-Q9</f>
        <v>1568211.84</v>
      </c>
      <c r="S9" s="13">
        <f>(E9+J9)*35%</f>
        <v>1.456</v>
      </c>
      <c r="T9" s="6">
        <f>S9*2340000</f>
        <v>3407040</v>
      </c>
      <c r="U9" s="6"/>
      <c r="V9" s="6"/>
      <c r="W9" s="6">
        <f>I9+M9+R9+T9+V9</f>
        <v>13687539.84</v>
      </c>
      <c r="X9" s="63"/>
      <c r="Y9" s="64"/>
    </row>
    <row r="10" spans="1:30" s="64" customFormat="1" ht="24" customHeight="1">
      <c r="A10" s="4">
        <v>2</v>
      </c>
      <c r="B10" s="14" t="s">
        <v>62</v>
      </c>
      <c r="C10" s="62" t="s">
        <v>7</v>
      </c>
      <c r="D10" s="5" t="s">
        <v>90</v>
      </c>
      <c r="E10" s="1">
        <v>3.66</v>
      </c>
      <c r="F10" s="6">
        <f t="shared" ref="F10:F27" si="4">E10*2340000</f>
        <v>8564400</v>
      </c>
      <c r="G10" s="6"/>
      <c r="H10" s="6">
        <f t="shared" si="1"/>
        <v>899262</v>
      </c>
      <c r="I10" s="6">
        <f t="shared" si="2"/>
        <v>7665138</v>
      </c>
      <c r="J10" s="116">
        <v>0.35</v>
      </c>
      <c r="K10" s="6">
        <f t="shared" ref="K10:K11" si="5">J10*2340000</f>
        <v>819000</v>
      </c>
      <c r="L10" s="6">
        <f>K10*10.5%</f>
        <v>85995</v>
      </c>
      <c r="M10" s="6">
        <f>K10-L10</f>
        <v>733005</v>
      </c>
      <c r="N10" s="10">
        <v>14</v>
      </c>
      <c r="O10" s="43">
        <f t="shared" si="3"/>
        <v>0.56140000000000001</v>
      </c>
      <c r="P10" s="6">
        <f t="shared" ref="P10:P26" si="6">O10*2340000</f>
        <v>1313676</v>
      </c>
      <c r="Q10" s="6">
        <f>P10*10.5%</f>
        <v>137935.97999999998</v>
      </c>
      <c r="R10" s="6">
        <f>P10-Q10</f>
        <v>1175740.02</v>
      </c>
      <c r="S10" s="13">
        <f>(E10+J10)*35%</f>
        <v>1.4034999999999997</v>
      </c>
      <c r="T10" s="6">
        <f t="shared" ref="T10:T31" si="7">S10*2340000</f>
        <v>3284189.9999999995</v>
      </c>
      <c r="U10" s="6"/>
      <c r="V10" s="6"/>
      <c r="W10" s="6">
        <f t="shared" ref="W10:W31" si="8">I10+M10+R10+T10+V10</f>
        <v>12858073.02</v>
      </c>
      <c r="X10" s="66"/>
    </row>
    <row r="11" spans="1:30" s="64" customFormat="1" ht="24" customHeight="1">
      <c r="A11" s="4">
        <v>3</v>
      </c>
      <c r="B11" s="14" t="s">
        <v>36</v>
      </c>
      <c r="C11" s="62" t="s">
        <v>7</v>
      </c>
      <c r="D11" s="5" t="s">
        <v>22</v>
      </c>
      <c r="E11" s="1">
        <v>3.03</v>
      </c>
      <c r="F11" s="6">
        <f t="shared" si="4"/>
        <v>7090200</v>
      </c>
      <c r="G11" s="6"/>
      <c r="H11" s="6">
        <f t="shared" si="1"/>
        <v>744471</v>
      </c>
      <c r="I11" s="6">
        <f t="shared" si="2"/>
        <v>6345729</v>
      </c>
      <c r="J11" s="67">
        <v>0.35</v>
      </c>
      <c r="K11" s="6">
        <f t="shared" si="5"/>
        <v>819000</v>
      </c>
      <c r="L11" s="6">
        <f>K11*10.5%</f>
        <v>85995</v>
      </c>
      <c r="M11" s="6">
        <f>K11-L11</f>
        <v>733005</v>
      </c>
      <c r="N11" s="10">
        <v>12</v>
      </c>
      <c r="O11" s="43">
        <f t="shared" si="3"/>
        <v>0.40559999999999996</v>
      </c>
      <c r="P11" s="6">
        <f t="shared" si="6"/>
        <v>949103.99999999988</v>
      </c>
      <c r="Q11" s="6">
        <f>P11*10.5%</f>
        <v>99655.919999999984</v>
      </c>
      <c r="R11" s="6">
        <f>P11-Q11</f>
        <v>849448.07999999984</v>
      </c>
      <c r="S11" s="13">
        <f>(E11+J11)*35%</f>
        <v>1.1829999999999998</v>
      </c>
      <c r="T11" s="6">
        <f t="shared" si="7"/>
        <v>2768219.9999999995</v>
      </c>
      <c r="U11" s="6"/>
      <c r="V11" s="6"/>
      <c r="W11" s="6">
        <f t="shared" si="8"/>
        <v>10696402.08</v>
      </c>
      <c r="X11" s="66"/>
      <c r="Y11" s="132"/>
    </row>
    <row r="12" spans="1:30" s="65" customFormat="1" ht="24" customHeight="1">
      <c r="A12" s="4">
        <v>4</v>
      </c>
      <c r="B12" s="20" t="s">
        <v>8</v>
      </c>
      <c r="C12" s="21" t="s">
        <v>3</v>
      </c>
      <c r="D12" s="5" t="s">
        <v>22</v>
      </c>
      <c r="E12" s="1">
        <v>3.03</v>
      </c>
      <c r="F12" s="6">
        <f t="shared" si="4"/>
        <v>7090200</v>
      </c>
      <c r="G12" s="6"/>
      <c r="H12" s="6">
        <f t="shared" si="1"/>
        <v>744471</v>
      </c>
      <c r="I12" s="6">
        <f t="shared" si="2"/>
        <v>6345729</v>
      </c>
      <c r="J12" s="4"/>
      <c r="K12" s="6" t="s">
        <v>19</v>
      </c>
      <c r="L12" s="6"/>
      <c r="M12" s="6"/>
      <c r="N12" s="10">
        <v>10</v>
      </c>
      <c r="O12" s="43">
        <f t="shared" si="3"/>
        <v>0.30299999999999999</v>
      </c>
      <c r="P12" s="6">
        <f t="shared" si="6"/>
        <v>709020</v>
      </c>
      <c r="Q12" s="6">
        <f t="shared" ref="Q12:Q31" si="9">P12*10.5%</f>
        <v>74447.099999999991</v>
      </c>
      <c r="R12" s="6">
        <f t="shared" ref="R12:R31" si="10">P12-Q12</f>
        <v>634572.9</v>
      </c>
      <c r="S12" s="13">
        <f>(E12+J12)*35%</f>
        <v>1.0604999999999998</v>
      </c>
      <c r="T12" s="6">
        <f t="shared" si="7"/>
        <v>2481569.9999999995</v>
      </c>
      <c r="U12" s="68"/>
      <c r="V12" s="6"/>
      <c r="W12" s="6">
        <f t="shared" si="8"/>
        <v>9461871.9000000004</v>
      </c>
      <c r="X12" s="63"/>
      <c r="Y12" s="64"/>
    </row>
    <row r="13" spans="1:30" s="65" customFormat="1" ht="24" customHeight="1">
      <c r="A13" s="4">
        <v>5</v>
      </c>
      <c r="B13" s="15" t="s">
        <v>37</v>
      </c>
      <c r="C13" s="21" t="s">
        <v>3</v>
      </c>
      <c r="D13" s="5" t="s">
        <v>22</v>
      </c>
      <c r="E13" s="1">
        <v>3.03</v>
      </c>
      <c r="F13" s="6">
        <f t="shared" si="4"/>
        <v>7090200</v>
      </c>
      <c r="G13" s="6"/>
      <c r="H13" s="6">
        <f t="shared" si="1"/>
        <v>744471</v>
      </c>
      <c r="I13" s="6">
        <f t="shared" si="2"/>
        <v>6345729</v>
      </c>
      <c r="J13" s="4"/>
      <c r="K13" s="6"/>
      <c r="L13" s="6"/>
      <c r="M13" s="6"/>
      <c r="N13" s="10">
        <v>9</v>
      </c>
      <c r="O13" s="43">
        <f t="shared" si="3"/>
        <v>0.2727</v>
      </c>
      <c r="P13" s="6">
        <f t="shared" si="6"/>
        <v>638118</v>
      </c>
      <c r="Q13" s="6">
        <f t="shared" si="9"/>
        <v>67002.39</v>
      </c>
      <c r="R13" s="6">
        <f t="shared" si="10"/>
        <v>571115.61</v>
      </c>
      <c r="S13" s="13">
        <f t="shared" ref="S13:S31" si="11">E13*35%</f>
        <v>1.0604999999999998</v>
      </c>
      <c r="T13" s="6">
        <f t="shared" si="7"/>
        <v>2481569.9999999995</v>
      </c>
      <c r="U13" s="6"/>
      <c r="V13" s="6"/>
      <c r="W13" s="6">
        <f t="shared" si="8"/>
        <v>9398414.6099999994</v>
      </c>
      <c r="X13" s="63"/>
      <c r="Y13" s="64"/>
    </row>
    <row r="14" spans="1:30" s="65" customFormat="1" ht="24" customHeight="1">
      <c r="A14" s="4">
        <v>6</v>
      </c>
      <c r="B14" s="15" t="s">
        <v>38</v>
      </c>
      <c r="C14" s="21" t="s">
        <v>3</v>
      </c>
      <c r="D14" s="5" t="s">
        <v>22</v>
      </c>
      <c r="E14" s="1">
        <v>2.41</v>
      </c>
      <c r="F14" s="6">
        <f t="shared" si="4"/>
        <v>5639400</v>
      </c>
      <c r="G14" s="6"/>
      <c r="H14" s="6">
        <f t="shared" si="1"/>
        <v>592137</v>
      </c>
      <c r="I14" s="6">
        <f t="shared" si="2"/>
        <v>5047263</v>
      </c>
      <c r="J14" s="4"/>
      <c r="K14" s="6"/>
      <c r="L14" s="6"/>
      <c r="M14" s="6"/>
      <c r="N14" s="10">
        <v>6</v>
      </c>
      <c r="O14" s="43">
        <f t="shared" si="3"/>
        <v>0.14460000000000001</v>
      </c>
      <c r="P14" s="6">
        <f t="shared" si="6"/>
        <v>338364</v>
      </c>
      <c r="Q14" s="6">
        <f t="shared" si="9"/>
        <v>35528.22</v>
      </c>
      <c r="R14" s="6">
        <f t="shared" si="10"/>
        <v>302835.78000000003</v>
      </c>
      <c r="S14" s="13">
        <f t="shared" si="11"/>
        <v>0.84350000000000003</v>
      </c>
      <c r="T14" s="6">
        <f t="shared" si="7"/>
        <v>1973790</v>
      </c>
      <c r="U14" s="69"/>
      <c r="V14" s="6"/>
      <c r="W14" s="6">
        <f t="shared" si="8"/>
        <v>7323888.7800000003</v>
      </c>
      <c r="X14" s="63"/>
      <c r="Y14" s="132"/>
    </row>
    <row r="15" spans="1:30" s="64" customFormat="1" ht="24" customHeight="1">
      <c r="A15" s="4">
        <v>7</v>
      </c>
      <c r="B15" s="15" t="s">
        <v>39</v>
      </c>
      <c r="C15" s="62" t="s">
        <v>3</v>
      </c>
      <c r="D15" s="5" t="s">
        <v>15</v>
      </c>
      <c r="E15" s="1">
        <v>2.72</v>
      </c>
      <c r="F15" s="6">
        <f t="shared" si="4"/>
        <v>6364800</v>
      </c>
      <c r="G15" s="6"/>
      <c r="H15" s="6">
        <f t="shared" si="1"/>
        <v>668304</v>
      </c>
      <c r="I15" s="6">
        <f t="shared" si="2"/>
        <v>5696496</v>
      </c>
      <c r="J15" s="67"/>
      <c r="K15" s="6"/>
      <c r="L15" s="6"/>
      <c r="M15" s="6"/>
      <c r="N15" s="10">
        <v>7</v>
      </c>
      <c r="O15" s="43">
        <f t="shared" si="3"/>
        <v>0.19040000000000004</v>
      </c>
      <c r="P15" s="6">
        <f t="shared" si="6"/>
        <v>445536.00000000012</v>
      </c>
      <c r="Q15" s="6">
        <f t="shared" si="9"/>
        <v>46781.280000000013</v>
      </c>
      <c r="R15" s="6">
        <f t="shared" si="10"/>
        <v>398754.72000000009</v>
      </c>
      <c r="S15" s="8">
        <f t="shared" si="11"/>
        <v>0.95199999999999996</v>
      </c>
      <c r="T15" s="6">
        <f t="shared" si="7"/>
        <v>2227680</v>
      </c>
      <c r="U15" s="6"/>
      <c r="V15" s="6"/>
      <c r="W15" s="6">
        <f t="shared" si="8"/>
        <v>8322930.7199999997</v>
      </c>
      <c r="X15" s="66"/>
    </row>
    <row r="16" spans="1:30" s="64" customFormat="1" ht="24" customHeight="1">
      <c r="A16" s="4">
        <v>8</v>
      </c>
      <c r="B16" s="20" t="s">
        <v>40</v>
      </c>
      <c r="C16" s="62" t="s">
        <v>3</v>
      </c>
      <c r="D16" s="5" t="s">
        <v>22</v>
      </c>
      <c r="E16" s="1">
        <v>3.03</v>
      </c>
      <c r="F16" s="6">
        <f t="shared" si="4"/>
        <v>7090200</v>
      </c>
      <c r="G16" s="6"/>
      <c r="H16" s="6">
        <f t="shared" si="1"/>
        <v>744471</v>
      </c>
      <c r="I16" s="6">
        <f t="shared" si="2"/>
        <v>6345729</v>
      </c>
      <c r="J16" s="67"/>
      <c r="K16" s="6"/>
      <c r="L16" s="6"/>
      <c r="M16" s="6"/>
      <c r="N16" s="10">
        <v>12</v>
      </c>
      <c r="O16" s="43">
        <f t="shared" si="3"/>
        <v>0.36359999999999998</v>
      </c>
      <c r="P16" s="6">
        <f t="shared" si="6"/>
        <v>850824</v>
      </c>
      <c r="Q16" s="6">
        <f t="shared" si="9"/>
        <v>89336.51999999999</v>
      </c>
      <c r="R16" s="6">
        <f t="shared" si="10"/>
        <v>761487.48</v>
      </c>
      <c r="S16" s="8">
        <f t="shared" si="11"/>
        <v>1.0604999999999998</v>
      </c>
      <c r="T16" s="6">
        <f t="shared" si="7"/>
        <v>2481569.9999999995</v>
      </c>
      <c r="U16" s="6"/>
      <c r="V16" s="6"/>
      <c r="W16" s="6">
        <f t="shared" si="8"/>
        <v>9588786.4800000004</v>
      </c>
      <c r="X16" s="66"/>
      <c r="Y16" s="132"/>
    </row>
    <row r="17" spans="1:25" s="145" customFormat="1" ht="24" customHeight="1">
      <c r="A17" s="135">
        <v>9</v>
      </c>
      <c r="B17" s="146" t="s">
        <v>41</v>
      </c>
      <c r="C17" s="137" t="s">
        <v>3</v>
      </c>
      <c r="D17" s="138" t="s">
        <v>22</v>
      </c>
      <c r="E17" s="139">
        <v>3.03</v>
      </c>
      <c r="F17" s="140">
        <f t="shared" si="4"/>
        <v>7090200</v>
      </c>
      <c r="G17" s="140"/>
      <c r="H17" s="140">
        <f t="shared" si="1"/>
        <v>744471</v>
      </c>
      <c r="I17" s="140">
        <f t="shared" si="2"/>
        <v>6345729</v>
      </c>
      <c r="J17" s="141"/>
      <c r="K17" s="140"/>
      <c r="L17" s="140"/>
      <c r="M17" s="140"/>
      <c r="N17" s="142">
        <v>11</v>
      </c>
      <c r="O17" s="143">
        <f t="shared" si="3"/>
        <v>0.33329999999999999</v>
      </c>
      <c r="P17" s="140">
        <f t="shared" si="6"/>
        <v>779922</v>
      </c>
      <c r="Q17" s="140">
        <f t="shared" si="9"/>
        <v>81891.81</v>
      </c>
      <c r="R17" s="140">
        <f t="shared" si="10"/>
        <v>698030.19</v>
      </c>
      <c r="S17" s="147">
        <f t="shared" si="11"/>
        <v>1.0604999999999998</v>
      </c>
      <c r="T17" s="140">
        <f t="shared" si="7"/>
        <v>2481569.9999999995</v>
      </c>
      <c r="U17" s="158"/>
      <c r="V17" s="140"/>
      <c r="W17" s="140">
        <f t="shared" si="8"/>
        <v>9525329.1899999995</v>
      </c>
      <c r="X17" s="144"/>
      <c r="Y17" s="148" t="s">
        <v>98</v>
      </c>
    </row>
    <row r="18" spans="1:25" s="64" customFormat="1" ht="24" customHeight="1">
      <c r="A18" s="4">
        <v>10</v>
      </c>
      <c r="B18" s="15" t="s">
        <v>42</v>
      </c>
      <c r="C18" s="62" t="s">
        <v>3</v>
      </c>
      <c r="D18" s="5" t="s">
        <v>22</v>
      </c>
      <c r="E18" s="1">
        <v>2.41</v>
      </c>
      <c r="F18" s="6">
        <f t="shared" si="4"/>
        <v>5639400</v>
      </c>
      <c r="G18" s="6"/>
      <c r="H18" s="6">
        <f t="shared" si="1"/>
        <v>592137</v>
      </c>
      <c r="I18" s="6">
        <f t="shared" si="2"/>
        <v>5047263</v>
      </c>
      <c r="J18" s="67"/>
      <c r="K18" s="6"/>
      <c r="L18" s="6"/>
      <c r="M18" s="6"/>
      <c r="N18" s="10">
        <v>6</v>
      </c>
      <c r="O18" s="43">
        <f t="shared" si="3"/>
        <v>0.14460000000000001</v>
      </c>
      <c r="P18" s="6">
        <f t="shared" si="6"/>
        <v>338364</v>
      </c>
      <c r="Q18" s="6">
        <f t="shared" si="9"/>
        <v>35528.22</v>
      </c>
      <c r="R18" s="6">
        <f t="shared" si="10"/>
        <v>302835.78000000003</v>
      </c>
      <c r="S18" s="8">
        <f t="shared" si="11"/>
        <v>0.84350000000000003</v>
      </c>
      <c r="T18" s="6">
        <f t="shared" si="7"/>
        <v>1973790</v>
      </c>
      <c r="U18" s="6"/>
      <c r="V18" s="6"/>
      <c r="W18" s="6">
        <f t="shared" si="8"/>
        <v>7323888.7800000003</v>
      </c>
      <c r="X18" s="66"/>
    </row>
    <row r="19" spans="1:25" s="64" customFormat="1" ht="24" customHeight="1">
      <c r="A19" s="4">
        <v>11</v>
      </c>
      <c r="B19" s="20" t="s">
        <v>43</v>
      </c>
      <c r="C19" s="62" t="s">
        <v>3</v>
      </c>
      <c r="D19" s="5" t="s">
        <v>22</v>
      </c>
      <c r="E19" s="1">
        <v>2.41</v>
      </c>
      <c r="F19" s="6">
        <f t="shared" si="4"/>
        <v>5639400</v>
      </c>
      <c r="G19" s="6"/>
      <c r="H19" s="6">
        <f t="shared" si="1"/>
        <v>592137</v>
      </c>
      <c r="I19" s="6">
        <f t="shared" si="2"/>
        <v>5047263</v>
      </c>
      <c r="J19" s="67"/>
      <c r="K19" s="6"/>
      <c r="L19" s="6"/>
      <c r="M19" s="6"/>
      <c r="N19" s="10">
        <v>5</v>
      </c>
      <c r="O19" s="43">
        <f t="shared" si="3"/>
        <v>0.12050000000000001</v>
      </c>
      <c r="P19" s="6">
        <f t="shared" si="6"/>
        <v>281970</v>
      </c>
      <c r="Q19" s="6">
        <f t="shared" si="9"/>
        <v>29606.85</v>
      </c>
      <c r="R19" s="6">
        <f t="shared" si="10"/>
        <v>252363.15</v>
      </c>
      <c r="S19" s="8">
        <f t="shared" si="11"/>
        <v>0.84350000000000003</v>
      </c>
      <c r="T19" s="6">
        <f t="shared" si="7"/>
        <v>1973790</v>
      </c>
      <c r="U19" s="6"/>
      <c r="V19" s="6"/>
      <c r="W19" s="6">
        <f t="shared" si="8"/>
        <v>7273416.1500000004</v>
      </c>
      <c r="X19" s="66"/>
    </row>
    <row r="20" spans="1:25" s="64" customFormat="1" ht="24" customHeight="1">
      <c r="A20" s="4">
        <v>12</v>
      </c>
      <c r="B20" s="15" t="s">
        <v>44</v>
      </c>
      <c r="C20" s="62" t="s">
        <v>3</v>
      </c>
      <c r="D20" s="5" t="s">
        <v>22</v>
      </c>
      <c r="E20" s="1">
        <v>3.03</v>
      </c>
      <c r="F20" s="6">
        <f t="shared" si="4"/>
        <v>7090200</v>
      </c>
      <c r="G20" s="6"/>
      <c r="H20" s="6">
        <f t="shared" si="1"/>
        <v>744471</v>
      </c>
      <c r="I20" s="6">
        <f t="shared" si="2"/>
        <v>6345729</v>
      </c>
      <c r="J20" s="67"/>
      <c r="K20" s="6"/>
      <c r="L20" s="6"/>
      <c r="M20" s="6"/>
      <c r="N20" s="10">
        <v>9</v>
      </c>
      <c r="O20" s="43">
        <f t="shared" si="3"/>
        <v>0.2727</v>
      </c>
      <c r="P20" s="6">
        <f t="shared" si="6"/>
        <v>638118</v>
      </c>
      <c r="Q20" s="6">
        <f t="shared" si="9"/>
        <v>67002.39</v>
      </c>
      <c r="R20" s="6">
        <f t="shared" si="10"/>
        <v>571115.61</v>
      </c>
      <c r="S20" s="8">
        <f t="shared" si="11"/>
        <v>1.0604999999999998</v>
      </c>
      <c r="T20" s="6">
        <f t="shared" si="7"/>
        <v>2481569.9999999995</v>
      </c>
      <c r="U20" s="6"/>
      <c r="V20" s="6"/>
      <c r="W20" s="6">
        <f t="shared" si="8"/>
        <v>9398414.6099999994</v>
      </c>
      <c r="X20" s="66"/>
      <c r="Y20" s="132"/>
    </row>
    <row r="21" spans="1:25" s="64" customFormat="1" ht="24" customHeight="1">
      <c r="A21" s="4">
        <v>13</v>
      </c>
      <c r="B21" s="15" t="s">
        <v>45</v>
      </c>
      <c r="C21" s="62" t="s">
        <v>3</v>
      </c>
      <c r="D21" s="5" t="s">
        <v>90</v>
      </c>
      <c r="E21" s="1">
        <v>3.66</v>
      </c>
      <c r="F21" s="6">
        <f t="shared" si="4"/>
        <v>8564400</v>
      </c>
      <c r="G21" s="6"/>
      <c r="H21" s="6">
        <f t="shared" si="1"/>
        <v>899262</v>
      </c>
      <c r="I21" s="6">
        <f t="shared" si="2"/>
        <v>7665138</v>
      </c>
      <c r="J21" s="67"/>
      <c r="K21" s="6"/>
      <c r="L21" s="6"/>
      <c r="M21" s="6"/>
      <c r="N21" s="10">
        <v>18</v>
      </c>
      <c r="O21" s="43">
        <f t="shared" si="3"/>
        <v>0.65880000000000005</v>
      </c>
      <c r="P21" s="6">
        <f t="shared" si="6"/>
        <v>1541592.0000000002</v>
      </c>
      <c r="Q21" s="6">
        <f t="shared" si="9"/>
        <v>161867.16000000003</v>
      </c>
      <c r="R21" s="6">
        <f t="shared" si="10"/>
        <v>1379724.8400000003</v>
      </c>
      <c r="S21" s="8">
        <f t="shared" si="11"/>
        <v>1.2809999999999999</v>
      </c>
      <c r="T21" s="6">
        <f t="shared" si="7"/>
        <v>2997540</v>
      </c>
      <c r="U21" s="117">
        <v>0.2</v>
      </c>
      <c r="V21" s="6">
        <f>+U21*2340000</f>
        <v>468000</v>
      </c>
      <c r="W21" s="6">
        <f t="shared" si="8"/>
        <v>12510402.84</v>
      </c>
      <c r="X21" s="66"/>
    </row>
    <row r="22" spans="1:25" s="64" customFormat="1" ht="24" customHeight="1">
      <c r="A22" s="4">
        <v>14</v>
      </c>
      <c r="B22" s="16" t="s">
        <v>46</v>
      </c>
      <c r="C22" s="62" t="s">
        <v>3</v>
      </c>
      <c r="D22" s="5" t="s">
        <v>22</v>
      </c>
      <c r="E22" s="1">
        <v>3.03</v>
      </c>
      <c r="F22" s="6">
        <f t="shared" si="4"/>
        <v>7090200</v>
      </c>
      <c r="G22" s="6"/>
      <c r="H22" s="6">
        <f t="shared" si="1"/>
        <v>744471</v>
      </c>
      <c r="I22" s="6">
        <f t="shared" si="2"/>
        <v>6345729</v>
      </c>
      <c r="J22" s="67"/>
      <c r="K22" s="6"/>
      <c r="L22" s="6"/>
      <c r="M22" s="6"/>
      <c r="N22" s="10">
        <v>11</v>
      </c>
      <c r="O22" s="43">
        <f t="shared" si="3"/>
        <v>0.33329999999999999</v>
      </c>
      <c r="P22" s="6">
        <f t="shared" si="6"/>
        <v>779922</v>
      </c>
      <c r="Q22" s="6">
        <f t="shared" si="9"/>
        <v>81891.81</v>
      </c>
      <c r="R22" s="6">
        <f t="shared" si="10"/>
        <v>698030.19</v>
      </c>
      <c r="S22" s="8">
        <f t="shared" si="11"/>
        <v>1.0604999999999998</v>
      </c>
      <c r="T22" s="6">
        <f t="shared" si="7"/>
        <v>2481569.9999999995</v>
      </c>
      <c r="U22" s="6"/>
      <c r="V22" s="6"/>
      <c r="W22" s="6">
        <f t="shared" si="8"/>
        <v>9525329.1899999995</v>
      </c>
      <c r="X22" s="66"/>
    </row>
    <row r="23" spans="1:25" s="64" customFormat="1" ht="24" customHeight="1">
      <c r="A23" s="4">
        <v>15</v>
      </c>
      <c r="B23" s="15" t="s">
        <v>47</v>
      </c>
      <c r="C23" s="62" t="s">
        <v>3</v>
      </c>
      <c r="D23" s="5" t="s">
        <v>22</v>
      </c>
      <c r="E23" s="1">
        <v>2.72</v>
      </c>
      <c r="F23" s="6">
        <f t="shared" si="4"/>
        <v>6364800</v>
      </c>
      <c r="G23" s="6"/>
      <c r="H23" s="6">
        <f t="shared" si="1"/>
        <v>668304</v>
      </c>
      <c r="I23" s="6">
        <f t="shared" si="2"/>
        <v>5696496</v>
      </c>
      <c r="J23" s="67"/>
      <c r="K23" s="6"/>
      <c r="L23" s="6"/>
      <c r="M23" s="6"/>
      <c r="N23" s="10">
        <v>10</v>
      </c>
      <c r="O23" s="43">
        <f t="shared" si="3"/>
        <v>0.27200000000000002</v>
      </c>
      <c r="P23" s="6">
        <f t="shared" si="6"/>
        <v>636480</v>
      </c>
      <c r="Q23" s="6">
        <f t="shared" si="9"/>
        <v>66830.399999999994</v>
      </c>
      <c r="R23" s="6">
        <f t="shared" si="10"/>
        <v>569649.6</v>
      </c>
      <c r="S23" s="8">
        <f t="shared" si="11"/>
        <v>0.95199999999999996</v>
      </c>
      <c r="T23" s="6">
        <f t="shared" si="7"/>
        <v>2227680</v>
      </c>
      <c r="U23" s="6"/>
      <c r="V23" s="6"/>
      <c r="W23" s="6">
        <f t="shared" si="8"/>
        <v>8493825.5999999996</v>
      </c>
      <c r="X23" s="66"/>
    </row>
    <row r="24" spans="1:25" s="12" customFormat="1" ht="24" customHeight="1">
      <c r="A24" s="4">
        <v>16</v>
      </c>
      <c r="B24" s="15" t="s">
        <v>48</v>
      </c>
      <c r="C24" s="62" t="s">
        <v>3</v>
      </c>
      <c r="D24" s="5" t="s">
        <v>22</v>
      </c>
      <c r="E24" s="1">
        <v>3.03</v>
      </c>
      <c r="F24" s="6">
        <f t="shared" si="4"/>
        <v>7090200</v>
      </c>
      <c r="G24" s="6"/>
      <c r="H24" s="6">
        <f t="shared" si="1"/>
        <v>744471</v>
      </c>
      <c r="I24" s="6">
        <f t="shared" si="2"/>
        <v>6345729</v>
      </c>
      <c r="J24" s="7"/>
      <c r="K24" s="7"/>
      <c r="L24" s="7"/>
      <c r="M24" s="7"/>
      <c r="N24" s="114">
        <v>13</v>
      </c>
      <c r="O24" s="43">
        <f t="shared" si="3"/>
        <v>0.39389999999999997</v>
      </c>
      <c r="P24" s="6">
        <f t="shared" si="6"/>
        <v>921725.99999999988</v>
      </c>
      <c r="Q24" s="6">
        <f t="shared" si="9"/>
        <v>96781.229999999981</v>
      </c>
      <c r="R24" s="6">
        <f t="shared" si="10"/>
        <v>824944.7699999999</v>
      </c>
      <c r="S24" s="8">
        <f t="shared" si="11"/>
        <v>1.0604999999999998</v>
      </c>
      <c r="T24" s="6">
        <f t="shared" si="7"/>
        <v>2481569.9999999995</v>
      </c>
      <c r="U24" s="9"/>
      <c r="V24" s="10"/>
      <c r="W24" s="6">
        <f t="shared" si="8"/>
        <v>9652243.7699999996</v>
      </c>
      <c r="X24" s="11"/>
      <c r="Y24" s="64"/>
    </row>
    <row r="25" spans="1:25" s="12" customFormat="1" ht="24" customHeight="1">
      <c r="A25" s="4">
        <v>17</v>
      </c>
      <c r="B25" s="14" t="s">
        <v>67</v>
      </c>
      <c r="C25" s="21" t="s">
        <v>3</v>
      </c>
      <c r="D25" s="5" t="s">
        <v>22</v>
      </c>
      <c r="E25" s="3">
        <v>2.72</v>
      </c>
      <c r="F25" s="6">
        <f t="shared" si="4"/>
        <v>6364800</v>
      </c>
      <c r="G25" s="6"/>
      <c r="H25" s="6">
        <f t="shared" si="1"/>
        <v>668304</v>
      </c>
      <c r="I25" s="6">
        <f t="shared" si="2"/>
        <v>5696496</v>
      </c>
      <c r="J25" s="7"/>
      <c r="K25" s="7"/>
      <c r="L25" s="7"/>
      <c r="M25" s="7"/>
      <c r="N25" s="114">
        <v>8</v>
      </c>
      <c r="O25" s="43">
        <f t="shared" si="3"/>
        <v>0.21760000000000002</v>
      </c>
      <c r="P25" s="6">
        <f t="shared" si="6"/>
        <v>509184.00000000006</v>
      </c>
      <c r="Q25" s="6">
        <f t="shared" si="9"/>
        <v>53464.320000000007</v>
      </c>
      <c r="R25" s="6">
        <f t="shared" si="10"/>
        <v>455719.68000000005</v>
      </c>
      <c r="S25" s="8">
        <f t="shared" si="11"/>
        <v>0.95199999999999996</v>
      </c>
      <c r="T25" s="6">
        <f t="shared" si="7"/>
        <v>2227680</v>
      </c>
      <c r="U25" s="9"/>
      <c r="V25" s="10"/>
      <c r="W25" s="6">
        <f t="shared" si="8"/>
        <v>8379895.6799999997</v>
      </c>
      <c r="X25" s="11"/>
      <c r="Y25" s="64"/>
    </row>
    <row r="26" spans="1:25" s="12" customFormat="1" ht="24" customHeight="1">
      <c r="A26" s="4">
        <v>18</v>
      </c>
      <c r="B26" s="16" t="s">
        <v>68</v>
      </c>
      <c r="C26" s="21" t="s">
        <v>3</v>
      </c>
      <c r="D26" s="5" t="s">
        <v>22</v>
      </c>
      <c r="E26" s="3">
        <v>2.72</v>
      </c>
      <c r="F26" s="6">
        <f t="shared" si="4"/>
        <v>6364800</v>
      </c>
      <c r="G26" s="6"/>
      <c r="H26" s="6">
        <f t="shared" si="1"/>
        <v>668304</v>
      </c>
      <c r="I26" s="6">
        <f t="shared" si="2"/>
        <v>5696496</v>
      </c>
      <c r="J26" s="7"/>
      <c r="K26" s="7"/>
      <c r="L26" s="7"/>
      <c r="M26" s="7"/>
      <c r="N26" s="114">
        <v>8</v>
      </c>
      <c r="O26" s="43">
        <f t="shared" si="3"/>
        <v>0.21760000000000002</v>
      </c>
      <c r="P26" s="6">
        <f t="shared" si="6"/>
        <v>509184.00000000006</v>
      </c>
      <c r="Q26" s="6">
        <f t="shared" si="9"/>
        <v>53464.320000000007</v>
      </c>
      <c r="R26" s="6">
        <f t="shared" si="10"/>
        <v>455719.68000000005</v>
      </c>
      <c r="S26" s="8">
        <f t="shared" si="11"/>
        <v>0.95199999999999996</v>
      </c>
      <c r="T26" s="6">
        <f t="shared" si="7"/>
        <v>2227680</v>
      </c>
      <c r="U26" s="9"/>
      <c r="V26" s="10"/>
      <c r="W26" s="6">
        <f t="shared" si="8"/>
        <v>8379895.6799999997</v>
      </c>
      <c r="X26" s="11"/>
      <c r="Y26" s="64"/>
    </row>
    <row r="27" spans="1:25" s="12" customFormat="1" ht="24" customHeight="1">
      <c r="A27" s="4">
        <v>19</v>
      </c>
      <c r="B27" s="14" t="s">
        <v>74</v>
      </c>
      <c r="C27" s="21" t="s">
        <v>3</v>
      </c>
      <c r="D27" s="5" t="s">
        <v>22</v>
      </c>
      <c r="E27" s="3">
        <v>2.41</v>
      </c>
      <c r="F27" s="6">
        <f t="shared" si="4"/>
        <v>5639400</v>
      </c>
      <c r="G27" s="6"/>
      <c r="H27" s="6">
        <f t="shared" si="1"/>
        <v>592137</v>
      </c>
      <c r="I27" s="6">
        <f t="shared" si="2"/>
        <v>5047263</v>
      </c>
      <c r="J27" s="7"/>
      <c r="K27" s="7"/>
      <c r="L27" s="7"/>
      <c r="M27" s="7"/>
      <c r="N27" s="7"/>
      <c r="O27" s="43">
        <f t="shared" si="3"/>
        <v>0</v>
      </c>
      <c r="P27" s="6">
        <f t="shared" ref="P27" si="12">O27*1800000</f>
        <v>0</v>
      </c>
      <c r="Q27" s="6">
        <f t="shared" si="9"/>
        <v>0</v>
      </c>
      <c r="R27" s="6">
        <f t="shared" si="10"/>
        <v>0</v>
      </c>
      <c r="S27" s="8">
        <f t="shared" si="11"/>
        <v>0.84350000000000003</v>
      </c>
      <c r="T27" s="6">
        <f t="shared" si="7"/>
        <v>1973790</v>
      </c>
      <c r="U27" s="9"/>
      <c r="V27" s="10"/>
      <c r="W27" s="6">
        <f t="shared" si="8"/>
        <v>7021053</v>
      </c>
      <c r="X27" s="11"/>
      <c r="Y27" s="26"/>
    </row>
    <row r="28" spans="1:25" s="12" customFormat="1" ht="24" customHeight="1">
      <c r="A28" s="4">
        <v>20</v>
      </c>
      <c r="B28" s="16" t="s">
        <v>75</v>
      </c>
      <c r="C28" s="21" t="s">
        <v>3</v>
      </c>
      <c r="D28" s="5" t="s">
        <v>22</v>
      </c>
      <c r="E28" s="3">
        <v>2.72</v>
      </c>
      <c r="F28" s="6">
        <f>E28*2340000</f>
        <v>6364800</v>
      </c>
      <c r="G28" s="6"/>
      <c r="H28" s="6">
        <f t="shared" si="1"/>
        <v>668304</v>
      </c>
      <c r="I28" s="6">
        <f t="shared" si="2"/>
        <v>5696496</v>
      </c>
      <c r="J28" s="7"/>
      <c r="K28" s="7"/>
      <c r="L28" s="7"/>
      <c r="M28" s="7"/>
      <c r="N28" s="114">
        <v>9</v>
      </c>
      <c r="O28" s="43">
        <f t="shared" si="3"/>
        <v>0.24480000000000002</v>
      </c>
      <c r="P28" s="6">
        <f>O28*2340000</f>
        <v>572832</v>
      </c>
      <c r="Q28" s="6">
        <f t="shared" si="9"/>
        <v>60147.360000000001</v>
      </c>
      <c r="R28" s="6">
        <f t="shared" si="10"/>
        <v>512684.64</v>
      </c>
      <c r="S28" s="8">
        <f t="shared" si="11"/>
        <v>0.95199999999999996</v>
      </c>
      <c r="T28" s="6">
        <f t="shared" si="7"/>
        <v>2227680</v>
      </c>
      <c r="U28" s="9"/>
      <c r="V28" s="10"/>
      <c r="W28" s="6">
        <f t="shared" si="8"/>
        <v>8436860.6400000006</v>
      </c>
      <c r="X28" s="11"/>
      <c r="Y28" s="26"/>
    </row>
    <row r="29" spans="1:25" s="12" customFormat="1" ht="24" customHeight="1">
      <c r="A29" s="4">
        <v>21</v>
      </c>
      <c r="B29" s="16" t="s">
        <v>78</v>
      </c>
      <c r="C29" s="21" t="s">
        <v>3</v>
      </c>
      <c r="D29" s="5" t="s">
        <v>22</v>
      </c>
      <c r="E29" s="3">
        <v>3.34</v>
      </c>
      <c r="F29" s="6">
        <f t="shared" ref="F29:F31" si="13">E29*2340000</f>
        <v>7815600</v>
      </c>
      <c r="G29" s="6"/>
      <c r="H29" s="6">
        <f t="shared" si="1"/>
        <v>820638</v>
      </c>
      <c r="I29" s="6">
        <f t="shared" si="2"/>
        <v>6994962</v>
      </c>
      <c r="J29" s="7"/>
      <c r="K29" s="7"/>
      <c r="L29" s="7"/>
      <c r="M29" s="7"/>
      <c r="N29" s="114">
        <v>13</v>
      </c>
      <c r="O29" s="43">
        <f t="shared" si="3"/>
        <v>0.43419999999999997</v>
      </c>
      <c r="P29" s="6">
        <f t="shared" ref="P29:P31" si="14">O29*2340000</f>
        <v>1016027.9999999999</v>
      </c>
      <c r="Q29" s="6">
        <f t="shared" si="9"/>
        <v>106682.93999999999</v>
      </c>
      <c r="R29" s="6">
        <f t="shared" si="10"/>
        <v>909345.05999999994</v>
      </c>
      <c r="S29" s="8">
        <f t="shared" si="11"/>
        <v>1.1689999999999998</v>
      </c>
      <c r="T29" s="6">
        <f t="shared" si="7"/>
        <v>2735459.9999999995</v>
      </c>
      <c r="U29" s="9"/>
      <c r="V29" s="10"/>
      <c r="W29" s="6">
        <f t="shared" si="8"/>
        <v>10639767.059999999</v>
      </c>
      <c r="X29" s="11"/>
      <c r="Y29" s="133"/>
    </row>
    <row r="30" spans="1:25" s="12" customFormat="1" ht="24" customHeight="1">
      <c r="A30" s="4">
        <v>22</v>
      </c>
      <c r="B30" s="14" t="s">
        <v>73</v>
      </c>
      <c r="C30" s="21" t="s">
        <v>3</v>
      </c>
      <c r="D30" s="5" t="s">
        <v>22</v>
      </c>
      <c r="E30" s="3">
        <v>3.03</v>
      </c>
      <c r="F30" s="6">
        <f t="shared" si="13"/>
        <v>7090200</v>
      </c>
      <c r="G30" s="6"/>
      <c r="H30" s="6">
        <f t="shared" si="1"/>
        <v>744471</v>
      </c>
      <c r="I30" s="6">
        <f t="shared" si="2"/>
        <v>6345729</v>
      </c>
      <c r="J30" s="7"/>
      <c r="K30" s="7"/>
      <c r="L30" s="7"/>
      <c r="M30" s="7"/>
      <c r="N30" s="114">
        <v>10</v>
      </c>
      <c r="O30" s="43">
        <f t="shared" si="3"/>
        <v>0.30299999999999999</v>
      </c>
      <c r="P30" s="6">
        <f t="shared" si="14"/>
        <v>709020</v>
      </c>
      <c r="Q30" s="6">
        <f t="shared" si="9"/>
        <v>74447.099999999991</v>
      </c>
      <c r="R30" s="6">
        <f t="shared" si="10"/>
        <v>634572.9</v>
      </c>
      <c r="S30" s="8">
        <f t="shared" si="11"/>
        <v>1.0604999999999998</v>
      </c>
      <c r="T30" s="6">
        <f t="shared" si="7"/>
        <v>2481569.9999999995</v>
      </c>
      <c r="U30" s="9"/>
      <c r="V30" s="10"/>
      <c r="W30" s="6">
        <f t="shared" si="8"/>
        <v>9461871.9000000004</v>
      </c>
      <c r="X30" s="11"/>
      <c r="Y30" s="64"/>
    </row>
    <row r="31" spans="1:25" s="12" customFormat="1" ht="24" customHeight="1">
      <c r="A31" s="4">
        <v>23</v>
      </c>
      <c r="B31" s="14" t="s">
        <v>89</v>
      </c>
      <c r="C31" s="21" t="s">
        <v>3</v>
      </c>
      <c r="D31" s="5" t="s">
        <v>90</v>
      </c>
      <c r="E31" s="3">
        <v>3.33</v>
      </c>
      <c r="F31" s="6">
        <f t="shared" si="13"/>
        <v>7792200</v>
      </c>
      <c r="G31" s="6"/>
      <c r="H31" s="6">
        <f t="shared" si="1"/>
        <v>818181</v>
      </c>
      <c r="I31" s="6">
        <f t="shared" si="2"/>
        <v>6974019</v>
      </c>
      <c r="J31" s="7"/>
      <c r="K31" s="7"/>
      <c r="L31" s="7"/>
      <c r="M31" s="7"/>
      <c r="N31" s="114">
        <v>11</v>
      </c>
      <c r="O31" s="43">
        <f t="shared" si="3"/>
        <v>0.36630000000000001</v>
      </c>
      <c r="P31" s="6">
        <f t="shared" si="14"/>
        <v>857142</v>
      </c>
      <c r="Q31" s="6">
        <f t="shared" si="9"/>
        <v>89999.91</v>
      </c>
      <c r="R31" s="6">
        <f t="shared" si="10"/>
        <v>767142.09</v>
      </c>
      <c r="S31" s="8">
        <f t="shared" si="11"/>
        <v>1.1655</v>
      </c>
      <c r="T31" s="6">
        <f t="shared" si="7"/>
        <v>2727270</v>
      </c>
      <c r="U31" s="9"/>
      <c r="V31" s="10"/>
      <c r="W31" s="6">
        <f t="shared" si="8"/>
        <v>10468431.09</v>
      </c>
      <c r="X31" s="11"/>
      <c r="Y31" s="64"/>
    </row>
    <row r="32" spans="1:25" s="12" customFormat="1" ht="20.25" customHeight="1">
      <c r="A32" s="70" t="s">
        <v>9</v>
      </c>
      <c r="B32" s="71" t="s">
        <v>87</v>
      </c>
      <c r="C32" s="72"/>
      <c r="D32" s="71"/>
      <c r="E32" s="2"/>
      <c r="F32" s="73">
        <f>SUM(F33:F50)</f>
        <v>84800000</v>
      </c>
      <c r="G32" s="73">
        <f>SUM(G33:G50)</f>
        <v>1120000</v>
      </c>
      <c r="H32" s="73">
        <f>SUM(H33:H50)</f>
        <v>8530200</v>
      </c>
      <c r="I32" s="73">
        <f>SUM(I33:I50)</f>
        <v>77389800</v>
      </c>
      <c r="J32" s="70"/>
      <c r="K32" s="70"/>
      <c r="L32" s="70"/>
      <c r="M32" s="70"/>
      <c r="N32" s="70"/>
      <c r="O32" s="70"/>
      <c r="P32" s="70"/>
      <c r="Q32" s="70"/>
      <c r="R32" s="70"/>
      <c r="S32" s="55"/>
      <c r="T32" s="55"/>
      <c r="U32" s="55">
        <f>SUM(U33:U50)</f>
        <v>0.2</v>
      </c>
      <c r="V32" s="73">
        <f>SUM(V33:V50)</f>
        <v>468000</v>
      </c>
      <c r="W32" s="73">
        <f>SUM(W33:W50)</f>
        <v>77857800</v>
      </c>
      <c r="X32" s="74"/>
    </row>
    <row r="33" spans="1:42" s="77" customFormat="1" ht="24" customHeight="1" thickBot="1">
      <c r="A33" s="4">
        <v>1</v>
      </c>
      <c r="B33" s="20" t="s">
        <v>18</v>
      </c>
      <c r="C33" s="21" t="s">
        <v>3</v>
      </c>
      <c r="D33" s="75"/>
      <c r="E33" s="28"/>
      <c r="F33" s="6">
        <v>4680000</v>
      </c>
      <c r="G33" s="6"/>
      <c r="H33" s="6">
        <f>(F33+G33)*10.5%</f>
        <v>491400</v>
      </c>
      <c r="I33" s="6">
        <f>(F33+G33)-H33</f>
        <v>4188600</v>
      </c>
      <c r="J33" s="7"/>
      <c r="K33" s="7"/>
      <c r="L33" s="7"/>
      <c r="M33" s="7"/>
      <c r="N33" s="7"/>
      <c r="O33" s="7"/>
      <c r="P33" s="7"/>
      <c r="Q33" s="7"/>
      <c r="R33" s="7"/>
      <c r="S33" s="24"/>
      <c r="T33" s="24"/>
      <c r="U33" s="24"/>
      <c r="V33" s="6"/>
      <c r="W33" s="6">
        <f t="shared" ref="W33:W50" si="15">I33+V33</f>
        <v>4188600</v>
      </c>
      <c r="X33" s="11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</row>
    <row r="34" spans="1:42" s="26" customFormat="1" ht="24" customHeight="1">
      <c r="A34" s="4">
        <v>2</v>
      </c>
      <c r="B34" s="14" t="s">
        <v>49</v>
      </c>
      <c r="C34" s="21" t="s">
        <v>3</v>
      </c>
      <c r="D34" s="75"/>
      <c r="E34" s="13"/>
      <c r="F34" s="6">
        <v>4680000</v>
      </c>
      <c r="G34" s="6"/>
      <c r="H34" s="6">
        <f t="shared" ref="H34:H49" si="16">(F34+G34)*10.5%</f>
        <v>491400</v>
      </c>
      <c r="I34" s="6">
        <f t="shared" ref="I34:I50" si="17">(F34+G34)-H34</f>
        <v>4188600</v>
      </c>
      <c r="J34" s="4"/>
      <c r="K34" s="4"/>
      <c r="L34" s="4"/>
      <c r="M34" s="4"/>
      <c r="N34" s="4"/>
      <c r="O34" s="4"/>
      <c r="P34" s="4"/>
      <c r="Q34" s="4"/>
      <c r="R34" s="4"/>
      <c r="S34" s="24"/>
      <c r="T34" s="24"/>
      <c r="U34" s="24"/>
      <c r="V34" s="6"/>
      <c r="W34" s="6">
        <f t="shared" si="15"/>
        <v>4188600</v>
      </c>
      <c r="X34" s="25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</row>
    <row r="35" spans="1:42" s="26" customFormat="1" ht="24" customHeight="1">
      <c r="A35" s="162">
        <v>3</v>
      </c>
      <c r="B35" s="163" t="s">
        <v>65</v>
      </c>
      <c r="C35" s="164" t="s">
        <v>3</v>
      </c>
      <c r="D35" s="165"/>
      <c r="E35" s="166"/>
      <c r="F35" s="167">
        <v>4960000</v>
      </c>
      <c r="G35" s="167">
        <v>560000</v>
      </c>
      <c r="H35" s="167">
        <f t="shared" si="16"/>
        <v>579600</v>
      </c>
      <c r="I35" s="167">
        <f t="shared" si="17"/>
        <v>4940400</v>
      </c>
      <c r="J35" s="162"/>
      <c r="K35" s="162"/>
      <c r="L35" s="162"/>
      <c r="M35" s="162"/>
      <c r="N35" s="162"/>
      <c r="O35" s="162"/>
      <c r="P35" s="162"/>
      <c r="Q35" s="162"/>
      <c r="R35" s="162"/>
      <c r="S35" s="168"/>
      <c r="T35" s="168"/>
      <c r="U35" s="168"/>
      <c r="V35" s="167"/>
      <c r="W35" s="167">
        <f t="shared" si="15"/>
        <v>4940400</v>
      </c>
      <c r="X35" s="25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</row>
    <row r="36" spans="1:42" s="26" customFormat="1" ht="24" customHeight="1">
      <c r="A36" s="4">
        <v>4</v>
      </c>
      <c r="B36" s="14" t="s">
        <v>70</v>
      </c>
      <c r="C36" s="21" t="s">
        <v>3</v>
      </c>
      <c r="D36" s="75"/>
      <c r="E36" s="13"/>
      <c r="F36" s="6">
        <v>4680000</v>
      </c>
      <c r="G36" s="6"/>
      <c r="H36" s="6">
        <f t="shared" si="16"/>
        <v>491400</v>
      </c>
      <c r="I36" s="6">
        <f t="shared" si="17"/>
        <v>4188600</v>
      </c>
      <c r="J36" s="4"/>
      <c r="K36" s="4"/>
      <c r="L36" s="4"/>
      <c r="M36" s="4"/>
      <c r="N36" s="4"/>
      <c r="O36" s="4"/>
      <c r="P36" s="4"/>
      <c r="Q36" s="4"/>
      <c r="R36" s="4"/>
      <c r="S36" s="24"/>
      <c r="T36" s="24"/>
      <c r="U36" s="24"/>
      <c r="V36" s="6"/>
      <c r="W36" s="6">
        <f t="shared" si="15"/>
        <v>4188600</v>
      </c>
      <c r="X36" s="25"/>
      <c r="Y36" s="78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</row>
    <row r="37" spans="1:42" s="26" customFormat="1" ht="24" customHeight="1">
      <c r="A37" s="4">
        <v>5</v>
      </c>
      <c r="B37" s="14" t="s">
        <v>71</v>
      </c>
      <c r="C37" s="21" t="s">
        <v>3</v>
      </c>
      <c r="D37" s="75"/>
      <c r="E37" s="13"/>
      <c r="F37" s="6">
        <v>4680000</v>
      </c>
      <c r="G37" s="6"/>
      <c r="H37" s="6">
        <f t="shared" si="16"/>
        <v>491400</v>
      </c>
      <c r="I37" s="6">
        <f t="shared" si="17"/>
        <v>4188600</v>
      </c>
      <c r="J37" s="4"/>
      <c r="K37" s="4"/>
      <c r="L37" s="4"/>
      <c r="M37" s="4"/>
      <c r="N37" s="4"/>
      <c r="O37" s="4"/>
      <c r="P37" s="4"/>
      <c r="Q37" s="4"/>
      <c r="R37" s="4"/>
      <c r="S37" s="24"/>
      <c r="T37" s="24"/>
      <c r="U37" s="24"/>
      <c r="V37" s="6"/>
      <c r="W37" s="6">
        <f t="shared" si="15"/>
        <v>4188600</v>
      </c>
      <c r="X37" s="25"/>
      <c r="Y37" s="78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</row>
    <row r="38" spans="1:42" s="26" customFormat="1" ht="24" customHeight="1">
      <c r="A38" s="162">
        <v>6</v>
      </c>
      <c r="B38" s="169" t="s">
        <v>72</v>
      </c>
      <c r="C38" s="164" t="s">
        <v>3</v>
      </c>
      <c r="D38" s="170"/>
      <c r="E38" s="166"/>
      <c r="F38" s="167">
        <v>4960000</v>
      </c>
      <c r="G38" s="167">
        <v>560000</v>
      </c>
      <c r="H38" s="167">
        <f t="shared" si="16"/>
        <v>579600</v>
      </c>
      <c r="I38" s="167">
        <f t="shared" si="17"/>
        <v>4940400</v>
      </c>
      <c r="J38" s="162"/>
      <c r="K38" s="162"/>
      <c r="L38" s="162"/>
      <c r="M38" s="162"/>
      <c r="N38" s="162"/>
      <c r="O38" s="162"/>
      <c r="P38" s="162"/>
      <c r="Q38" s="162"/>
      <c r="R38" s="162"/>
      <c r="S38" s="168"/>
      <c r="T38" s="168"/>
      <c r="U38" s="168"/>
      <c r="V38" s="167"/>
      <c r="W38" s="167">
        <f t="shared" si="15"/>
        <v>4940400</v>
      </c>
      <c r="X38" s="25"/>
      <c r="Y38" s="78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</row>
    <row r="39" spans="1:42" s="26" customFormat="1" ht="24" customHeight="1">
      <c r="A39" s="4">
        <v>7</v>
      </c>
      <c r="B39" s="14" t="s">
        <v>77</v>
      </c>
      <c r="C39" s="21" t="s">
        <v>3</v>
      </c>
      <c r="D39" s="75"/>
      <c r="E39" s="13"/>
      <c r="F39" s="6">
        <v>4680000</v>
      </c>
      <c r="G39" s="6"/>
      <c r="H39" s="6">
        <f t="shared" si="16"/>
        <v>491400</v>
      </c>
      <c r="I39" s="6">
        <f t="shared" si="17"/>
        <v>4188600</v>
      </c>
      <c r="J39" s="4"/>
      <c r="K39" s="4"/>
      <c r="L39" s="4"/>
      <c r="M39" s="4"/>
      <c r="N39" s="4"/>
      <c r="O39" s="4"/>
      <c r="P39" s="4"/>
      <c r="Q39" s="4"/>
      <c r="R39" s="4"/>
      <c r="S39" s="24"/>
      <c r="T39" s="24"/>
      <c r="U39" s="24"/>
      <c r="V39" s="6"/>
      <c r="W39" s="6">
        <f t="shared" si="15"/>
        <v>4188600</v>
      </c>
      <c r="X39" s="25"/>
      <c r="Y39" s="78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</row>
    <row r="40" spans="1:42" s="26" customFormat="1" ht="24" customHeight="1">
      <c r="A40" s="4">
        <v>8</v>
      </c>
      <c r="B40" s="17" t="s">
        <v>50</v>
      </c>
      <c r="C40" s="21" t="s">
        <v>16</v>
      </c>
      <c r="D40" s="23"/>
      <c r="E40" s="79"/>
      <c r="F40" s="6">
        <v>4680000</v>
      </c>
      <c r="G40" s="6"/>
      <c r="H40" s="6">
        <f t="shared" si="16"/>
        <v>491400</v>
      </c>
      <c r="I40" s="6">
        <f t="shared" si="17"/>
        <v>4188600</v>
      </c>
      <c r="J40" s="4"/>
      <c r="K40" s="4"/>
      <c r="L40" s="4"/>
      <c r="M40" s="4"/>
      <c r="N40" s="4"/>
      <c r="O40" s="69"/>
      <c r="P40" s="69"/>
      <c r="Q40" s="69"/>
      <c r="R40" s="69"/>
      <c r="S40" s="69"/>
      <c r="T40" s="69"/>
      <c r="U40" s="159">
        <v>0.1</v>
      </c>
      <c r="V40" s="140">
        <f>+U40*2340000</f>
        <v>234000</v>
      </c>
      <c r="W40" s="6">
        <f t="shared" si="15"/>
        <v>4422600</v>
      </c>
      <c r="X40" s="25"/>
    </row>
    <row r="41" spans="1:42" s="26" customFormat="1" ht="24" customHeight="1">
      <c r="A41" s="4">
        <v>9</v>
      </c>
      <c r="B41" s="17" t="s">
        <v>52</v>
      </c>
      <c r="C41" s="22" t="s">
        <v>10</v>
      </c>
      <c r="D41" s="23"/>
      <c r="E41" s="28"/>
      <c r="F41" s="6">
        <v>4680000</v>
      </c>
      <c r="G41" s="6"/>
      <c r="H41" s="6">
        <f t="shared" si="16"/>
        <v>491400</v>
      </c>
      <c r="I41" s="6">
        <f t="shared" si="17"/>
        <v>4188600</v>
      </c>
      <c r="J41" s="4"/>
      <c r="K41" s="4"/>
      <c r="L41" s="4"/>
      <c r="M41" s="4"/>
      <c r="N41" s="4"/>
      <c r="O41" s="4"/>
      <c r="P41" s="4"/>
      <c r="Q41" s="4"/>
      <c r="R41" s="4"/>
      <c r="S41" s="24"/>
      <c r="T41" s="24"/>
      <c r="U41" s="160">
        <v>0.1</v>
      </c>
      <c r="V41" s="140">
        <f>+U41*2340000</f>
        <v>234000</v>
      </c>
      <c r="W41" s="6">
        <f t="shared" si="15"/>
        <v>4422600</v>
      </c>
      <c r="X41" s="25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</row>
    <row r="42" spans="1:42" s="26" customFormat="1" ht="24" customHeight="1">
      <c r="A42" s="4">
        <v>9</v>
      </c>
      <c r="B42" s="17" t="s">
        <v>53</v>
      </c>
      <c r="C42" s="22" t="s">
        <v>10</v>
      </c>
      <c r="D42" s="23"/>
      <c r="E42" s="28"/>
      <c r="F42" s="6">
        <v>4680000</v>
      </c>
      <c r="G42" s="6"/>
      <c r="H42" s="6">
        <f t="shared" si="16"/>
        <v>491400</v>
      </c>
      <c r="I42" s="6">
        <f t="shared" si="17"/>
        <v>4188600</v>
      </c>
      <c r="J42" s="4"/>
      <c r="K42" s="4"/>
      <c r="L42" s="4"/>
      <c r="M42" s="4"/>
      <c r="N42" s="4"/>
      <c r="O42" s="4"/>
      <c r="P42" s="4"/>
      <c r="Q42" s="4"/>
      <c r="R42" s="4"/>
      <c r="S42" s="24"/>
      <c r="T42" s="24"/>
      <c r="U42" s="24"/>
      <c r="V42" s="6"/>
      <c r="W42" s="6">
        <f t="shared" si="15"/>
        <v>4188600</v>
      </c>
      <c r="X42" s="25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</row>
    <row r="43" spans="1:42" s="26" customFormat="1" ht="24" customHeight="1">
      <c r="A43" s="4">
        <v>10</v>
      </c>
      <c r="B43" s="17" t="s">
        <v>54</v>
      </c>
      <c r="C43" s="22" t="s">
        <v>10</v>
      </c>
      <c r="D43" s="23"/>
      <c r="E43" s="28"/>
      <c r="F43" s="6">
        <v>4680000</v>
      </c>
      <c r="G43" s="6"/>
      <c r="H43" s="6">
        <f t="shared" si="16"/>
        <v>491400</v>
      </c>
      <c r="I43" s="6">
        <f t="shared" si="17"/>
        <v>4188600</v>
      </c>
      <c r="J43" s="4"/>
      <c r="K43" s="4"/>
      <c r="L43" s="4"/>
      <c r="M43" s="4"/>
      <c r="N43" s="4"/>
      <c r="O43" s="4"/>
      <c r="P43" s="4"/>
      <c r="Q43" s="4"/>
      <c r="R43" s="4"/>
      <c r="S43" s="24"/>
      <c r="T43" s="24"/>
      <c r="U43" s="24"/>
      <c r="V43" s="6"/>
      <c r="W43" s="6">
        <f t="shared" si="15"/>
        <v>4188600</v>
      </c>
      <c r="X43" s="25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</row>
    <row r="44" spans="1:42" s="26" customFormat="1" ht="24" customHeight="1">
      <c r="A44" s="4">
        <v>11</v>
      </c>
      <c r="B44" s="18" t="s">
        <v>63</v>
      </c>
      <c r="C44" s="22" t="s">
        <v>10</v>
      </c>
      <c r="D44" s="23"/>
      <c r="E44" s="13"/>
      <c r="F44" s="6">
        <v>4680000</v>
      </c>
      <c r="G44" s="6"/>
      <c r="H44" s="6">
        <f t="shared" si="16"/>
        <v>491400</v>
      </c>
      <c r="I44" s="6">
        <f t="shared" si="17"/>
        <v>4188600</v>
      </c>
      <c r="J44" s="4"/>
      <c r="K44" s="4"/>
      <c r="L44" s="4"/>
      <c r="M44" s="4"/>
      <c r="N44" s="4"/>
      <c r="O44" s="4"/>
      <c r="P44" s="4"/>
      <c r="Q44" s="4"/>
      <c r="R44" s="4"/>
      <c r="S44" s="24"/>
      <c r="T44" s="24"/>
      <c r="U44" s="24"/>
      <c r="V44" s="6"/>
      <c r="W44" s="6">
        <f t="shared" si="15"/>
        <v>4188600</v>
      </c>
      <c r="X44" s="25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</row>
    <row r="45" spans="1:42" s="26" customFormat="1" ht="24" customHeight="1">
      <c r="A45" s="4">
        <v>12</v>
      </c>
      <c r="B45" s="14" t="s">
        <v>64</v>
      </c>
      <c r="C45" s="22" t="s">
        <v>10</v>
      </c>
      <c r="D45" s="23"/>
      <c r="E45" s="13"/>
      <c r="F45" s="6">
        <v>4680000</v>
      </c>
      <c r="G45" s="6"/>
      <c r="H45" s="6">
        <f t="shared" si="16"/>
        <v>491400</v>
      </c>
      <c r="I45" s="6">
        <f t="shared" si="17"/>
        <v>4188600</v>
      </c>
      <c r="J45" s="4"/>
      <c r="K45" s="4"/>
      <c r="L45" s="4"/>
      <c r="M45" s="4"/>
      <c r="N45" s="4"/>
      <c r="O45" s="4"/>
      <c r="P45" s="4"/>
      <c r="Q45" s="4"/>
      <c r="R45" s="4"/>
      <c r="S45" s="24"/>
      <c r="T45" s="24"/>
      <c r="U45" s="24"/>
      <c r="V45" s="6"/>
      <c r="W45" s="6">
        <f t="shared" si="15"/>
        <v>4188600</v>
      </c>
      <c r="X45" s="25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</row>
    <row r="46" spans="1:42" s="26" customFormat="1" ht="24" customHeight="1">
      <c r="A46" s="4">
        <v>13</v>
      </c>
      <c r="B46" s="14" t="s">
        <v>80</v>
      </c>
      <c r="C46" s="22" t="s">
        <v>10</v>
      </c>
      <c r="D46" s="23"/>
      <c r="E46" s="13"/>
      <c r="F46" s="6">
        <v>4680000</v>
      </c>
      <c r="G46" s="6"/>
      <c r="H46" s="6">
        <f t="shared" si="16"/>
        <v>491400</v>
      </c>
      <c r="I46" s="6">
        <f t="shared" si="17"/>
        <v>4188600</v>
      </c>
      <c r="J46" s="4"/>
      <c r="K46" s="4"/>
      <c r="L46" s="4"/>
      <c r="M46" s="4"/>
      <c r="N46" s="4"/>
      <c r="O46" s="4"/>
      <c r="P46" s="4"/>
      <c r="Q46" s="4"/>
      <c r="R46" s="4"/>
      <c r="S46" s="24"/>
      <c r="T46" s="24"/>
      <c r="U46" s="24"/>
      <c r="V46" s="6"/>
      <c r="W46" s="6">
        <f t="shared" si="15"/>
        <v>4188600</v>
      </c>
      <c r="X46" s="25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</row>
    <row r="47" spans="1:42" s="26" customFormat="1" ht="24" customHeight="1">
      <c r="A47" s="4">
        <v>14</v>
      </c>
      <c r="B47" s="41" t="s">
        <v>66</v>
      </c>
      <c r="C47" s="22" t="s">
        <v>10</v>
      </c>
      <c r="D47" s="23"/>
      <c r="E47" s="13"/>
      <c r="F47" s="6">
        <v>4680000</v>
      </c>
      <c r="G47" s="6"/>
      <c r="H47" s="6">
        <f t="shared" si="16"/>
        <v>491400</v>
      </c>
      <c r="I47" s="6">
        <f t="shared" si="17"/>
        <v>4188600</v>
      </c>
      <c r="J47" s="4"/>
      <c r="K47" s="4"/>
      <c r="L47" s="4"/>
      <c r="M47" s="4"/>
      <c r="N47" s="4"/>
      <c r="O47" s="4"/>
      <c r="P47" s="4"/>
      <c r="Q47" s="4"/>
      <c r="R47" s="4"/>
      <c r="S47" s="24"/>
      <c r="T47" s="24"/>
      <c r="U47" s="24"/>
      <c r="V47" s="6"/>
      <c r="W47" s="6">
        <f t="shared" si="15"/>
        <v>4188600</v>
      </c>
      <c r="X47" s="25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</row>
    <row r="48" spans="1:42" s="26" customFormat="1" ht="24" customHeight="1">
      <c r="A48" s="4">
        <v>15</v>
      </c>
      <c r="B48" s="41" t="s">
        <v>83</v>
      </c>
      <c r="C48" s="22" t="s">
        <v>10</v>
      </c>
      <c r="D48" s="23"/>
      <c r="E48" s="13"/>
      <c r="F48" s="6">
        <v>4680000</v>
      </c>
      <c r="G48" s="6"/>
      <c r="H48" s="6">
        <f t="shared" si="16"/>
        <v>491400</v>
      </c>
      <c r="I48" s="6">
        <f t="shared" si="17"/>
        <v>4188600</v>
      </c>
      <c r="J48" s="4"/>
      <c r="K48" s="4"/>
      <c r="L48" s="4"/>
      <c r="M48" s="4"/>
      <c r="N48" s="4"/>
      <c r="O48" s="4"/>
      <c r="P48" s="4"/>
      <c r="Q48" s="4"/>
      <c r="R48" s="4"/>
      <c r="S48" s="24"/>
      <c r="T48" s="24"/>
      <c r="U48" s="24"/>
      <c r="V48" s="6"/>
      <c r="W48" s="6">
        <f t="shared" si="15"/>
        <v>4188600</v>
      </c>
      <c r="X48" s="25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</row>
    <row r="49" spans="1:42" s="26" customFormat="1" ht="24" customHeight="1">
      <c r="A49" s="4">
        <v>16</v>
      </c>
      <c r="B49" s="15" t="s">
        <v>55</v>
      </c>
      <c r="C49" s="22" t="s">
        <v>11</v>
      </c>
      <c r="D49" s="23"/>
      <c r="E49" s="28"/>
      <c r="F49" s="6">
        <v>4680000</v>
      </c>
      <c r="G49" s="6"/>
      <c r="H49" s="6">
        <f t="shared" si="16"/>
        <v>491400</v>
      </c>
      <c r="I49" s="6">
        <f t="shared" si="17"/>
        <v>4188600</v>
      </c>
      <c r="J49" s="4"/>
      <c r="K49" s="4"/>
      <c r="L49" s="4"/>
      <c r="M49" s="4"/>
      <c r="N49" s="4"/>
      <c r="O49" s="4"/>
      <c r="P49" s="4"/>
      <c r="Q49" s="4"/>
      <c r="R49" s="4"/>
      <c r="S49" s="24"/>
      <c r="T49" s="24"/>
      <c r="U49" s="24"/>
      <c r="V49" s="6"/>
      <c r="W49" s="6">
        <f t="shared" si="15"/>
        <v>4188600</v>
      </c>
      <c r="X49" s="25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</row>
    <row r="50" spans="1:42" s="12" customFormat="1" ht="24" customHeight="1">
      <c r="A50" s="4">
        <v>17</v>
      </c>
      <c r="B50" s="20" t="s">
        <v>56</v>
      </c>
      <c r="C50" s="22" t="s">
        <v>11</v>
      </c>
      <c r="D50" s="75"/>
      <c r="E50" s="28"/>
      <c r="F50" s="6">
        <v>4680000</v>
      </c>
      <c r="G50" s="6"/>
      <c r="H50" s="161"/>
      <c r="I50" s="6">
        <f t="shared" si="17"/>
        <v>4680000</v>
      </c>
      <c r="J50" s="4"/>
      <c r="K50" s="4"/>
      <c r="L50" s="4"/>
      <c r="M50" s="4"/>
      <c r="N50" s="4"/>
      <c r="O50" s="4"/>
      <c r="P50" s="4"/>
      <c r="Q50" s="4"/>
      <c r="R50" s="4"/>
      <c r="S50" s="24"/>
      <c r="T50" s="24"/>
      <c r="U50" s="24"/>
      <c r="V50" s="6"/>
      <c r="W50" s="6">
        <f t="shared" si="15"/>
        <v>4680000</v>
      </c>
      <c r="X50" s="11"/>
    </row>
    <row r="51" spans="1:42" s="26" customFormat="1" ht="20.100000000000001" customHeight="1">
      <c r="A51" s="80" t="s">
        <v>20</v>
      </c>
      <c r="B51" s="81" t="s">
        <v>82</v>
      </c>
      <c r="C51" s="59"/>
      <c r="D51" s="82"/>
      <c r="E51" s="83"/>
      <c r="F51" s="73">
        <f t="shared" ref="F51:M51" si="18">SUM(F52:F59)</f>
        <v>35080000</v>
      </c>
      <c r="G51" s="73">
        <f t="shared" si="18"/>
        <v>0</v>
      </c>
      <c r="H51" s="73">
        <f t="shared" si="18"/>
        <v>2457000</v>
      </c>
      <c r="I51" s="73">
        <f t="shared" si="18"/>
        <v>32623000</v>
      </c>
      <c r="J51" s="73">
        <f t="shared" si="18"/>
        <v>0</v>
      </c>
      <c r="K51" s="73">
        <f t="shared" si="18"/>
        <v>0</v>
      </c>
      <c r="L51" s="73">
        <f t="shared" si="18"/>
        <v>0</v>
      </c>
      <c r="M51" s="73">
        <f t="shared" si="18"/>
        <v>0</v>
      </c>
      <c r="N51" s="73"/>
      <c r="O51" s="73">
        <f t="shared" ref="O51:W51" si="19">SUM(O52:O59)</f>
        <v>0</v>
      </c>
      <c r="P51" s="73">
        <f t="shared" si="19"/>
        <v>0</v>
      </c>
      <c r="Q51" s="73">
        <f t="shared" si="19"/>
        <v>0</v>
      </c>
      <c r="R51" s="73">
        <f t="shared" si="19"/>
        <v>0</v>
      </c>
      <c r="S51" s="73">
        <f t="shared" si="19"/>
        <v>0</v>
      </c>
      <c r="T51" s="73">
        <f t="shared" si="19"/>
        <v>0</v>
      </c>
      <c r="U51" s="73">
        <f t="shared" si="19"/>
        <v>0</v>
      </c>
      <c r="V51" s="73">
        <f t="shared" si="19"/>
        <v>0</v>
      </c>
      <c r="W51" s="73">
        <f t="shared" si="19"/>
        <v>32623000</v>
      </c>
      <c r="X51" s="84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</row>
    <row r="52" spans="1:42" s="38" customFormat="1" ht="22.5" customHeight="1">
      <c r="A52" s="29">
        <v>1</v>
      </c>
      <c r="B52" s="30" t="s">
        <v>92</v>
      </c>
      <c r="C52" s="31" t="s">
        <v>3</v>
      </c>
      <c r="D52" s="32"/>
      <c r="E52" s="33"/>
      <c r="F52" s="6">
        <v>4680000</v>
      </c>
      <c r="G52" s="6"/>
      <c r="H52" s="6">
        <f>(F52+G52)*10.5%</f>
        <v>491400</v>
      </c>
      <c r="I52" s="6">
        <f>(F52+G52)-H52</f>
        <v>4188600</v>
      </c>
      <c r="J52" s="34"/>
      <c r="K52" s="34"/>
      <c r="L52" s="34"/>
      <c r="M52" s="34"/>
      <c r="N52" s="34"/>
      <c r="O52" s="34"/>
      <c r="P52" s="34"/>
      <c r="Q52" s="34"/>
      <c r="R52" s="34"/>
      <c r="S52" s="33"/>
      <c r="T52" s="33"/>
      <c r="U52" s="35"/>
      <c r="V52" s="36"/>
      <c r="W52" s="6">
        <f t="shared" ref="W52:W59" si="20">I52+V52</f>
        <v>4188600</v>
      </c>
      <c r="X52" s="37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</row>
    <row r="53" spans="1:42" s="38" customFormat="1" ht="22.5" customHeight="1">
      <c r="A53" s="29">
        <v>2</v>
      </c>
      <c r="B53" s="40" t="s">
        <v>81</v>
      </c>
      <c r="C53" s="31" t="s">
        <v>3</v>
      </c>
      <c r="D53" s="32"/>
      <c r="E53" s="33"/>
      <c r="F53" s="6">
        <v>4680000</v>
      </c>
      <c r="G53" s="6"/>
      <c r="H53" s="6">
        <f t="shared" ref="H53:H56" si="21">(F53+G53)*10.5%</f>
        <v>491400</v>
      </c>
      <c r="I53" s="6">
        <f>(F53+G53)-H53</f>
        <v>4188600</v>
      </c>
      <c r="J53" s="34"/>
      <c r="K53" s="34"/>
      <c r="L53" s="34"/>
      <c r="M53" s="34"/>
      <c r="N53" s="34"/>
      <c r="O53" s="34"/>
      <c r="P53" s="34"/>
      <c r="Q53" s="34"/>
      <c r="R53" s="34"/>
      <c r="S53" s="33"/>
      <c r="T53" s="33"/>
      <c r="U53" s="35"/>
      <c r="V53" s="36"/>
      <c r="W53" s="6">
        <f t="shared" si="20"/>
        <v>4188600</v>
      </c>
      <c r="X53" s="37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</row>
    <row r="54" spans="1:42" s="26" customFormat="1" ht="22.5" customHeight="1">
      <c r="A54" s="29">
        <v>3</v>
      </c>
      <c r="B54" s="19" t="s">
        <v>57</v>
      </c>
      <c r="C54" s="21" t="s">
        <v>17</v>
      </c>
      <c r="D54" s="23"/>
      <c r="E54" s="79"/>
      <c r="F54" s="6">
        <v>4680000</v>
      </c>
      <c r="G54" s="6"/>
      <c r="H54" s="6">
        <f t="shared" si="21"/>
        <v>491400</v>
      </c>
      <c r="I54" s="6">
        <f t="shared" ref="I54:I56" si="22">(F54+G54)-H54</f>
        <v>4188600</v>
      </c>
      <c r="J54" s="4"/>
      <c r="K54" s="4"/>
      <c r="L54" s="4"/>
      <c r="M54" s="4"/>
      <c r="N54" s="4"/>
      <c r="O54" s="69"/>
      <c r="P54" s="69"/>
      <c r="Q54" s="69"/>
      <c r="R54" s="69"/>
      <c r="S54" s="69"/>
      <c r="T54" s="69"/>
      <c r="U54" s="69"/>
      <c r="V54" s="6"/>
      <c r="W54" s="6">
        <f t="shared" si="20"/>
        <v>4188600</v>
      </c>
      <c r="X54" s="25"/>
    </row>
    <row r="55" spans="1:42" s="26" customFormat="1" ht="22.5" customHeight="1">
      <c r="A55" s="29">
        <v>4</v>
      </c>
      <c r="B55" s="41" t="s">
        <v>84</v>
      </c>
      <c r="C55" s="21" t="s">
        <v>3</v>
      </c>
      <c r="D55" s="23"/>
      <c r="E55" s="79"/>
      <c r="F55" s="6">
        <v>4680000</v>
      </c>
      <c r="G55" s="6"/>
      <c r="H55" s="6">
        <f t="shared" si="21"/>
        <v>491400</v>
      </c>
      <c r="I55" s="6">
        <f t="shared" si="22"/>
        <v>4188600</v>
      </c>
      <c r="J55" s="4"/>
      <c r="K55" s="4"/>
      <c r="L55" s="4"/>
      <c r="M55" s="4"/>
      <c r="N55" s="4"/>
      <c r="O55" s="69"/>
      <c r="P55" s="69"/>
      <c r="Q55" s="69"/>
      <c r="R55" s="69"/>
      <c r="S55" s="69"/>
      <c r="T55" s="69"/>
      <c r="U55" s="69"/>
      <c r="V55" s="6"/>
      <c r="W55" s="6">
        <f t="shared" si="20"/>
        <v>4188600</v>
      </c>
      <c r="X55" s="25"/>
    </row>
    <row r="56" spans="1:42" s="26" customFormat="1" ht="22.5" customHeight="1">
      <c r="A56" s="29">
        <v>5</v>
      </c>
      <c r="B56" s="42" t="s">
        <v>51</v>
      </c>
      <c r="C56" s="21" t="s">
        <v>4</v>
      </c>
      <c r="D56" s="23"/>
      <c r="E56" s="79"/>
      <c r="F56" s="6">
        <v>4680000</v>
      </c>
      <c r="G56" s="6"/>
      <c r="H56" s="6">
        <f t="shared" si="21"/>
        <v>491400</v>
      </c>
      <c r="I56" s="6">
        <f t="shared" si="22"/>
        <v>4188600</v>
      </c>
      <c r="J56" s="4"/>
      <c r="K56" s="4"/>
      <c r="L56" s="4"/>
      <c r="M56" s="4"/>
      <c r="N56" s="4"/>
      <c r="O56" s="69"/>
      <c r="P56" s="69"/>
      <c r="Q56" s="69"/>
      <c r="R56" s="69"/>
      <c r="S56" s="69"/>
      <c r="T56" s="69"/>
      <c r="U56" s="69"/>
      <c r="V56" s="6"/>
      <c r="W56" s="6">
        <f t="shared" si="20"/>
        <v>4188600</v>
      </c>
      <c r="X56" s="25"/>
    </row>
    <row r="57" spans="1:42" s="26" customFormat="1" ht="22.5" customHeight="1">
      <c r="A57" s="29">
        <v>6</v>
      </c>
      <c r="B57" s="15" t="s">
        <v>58</v>
      </c>
      <c r="C57" s="21" t="s">
        <v>11</v>
      </c>
      <c r="D57" s="23"/>
      <c r="E57" s="79"/>
      <c r="F57" s="6">
        <v>4680000</v>
      </c>
      <c r="G57" s="6"/>
      <c r="H57" s="161"/>
      <c r="I57" s="6">
        <f>(F57+G57)-H57</f>
        <v>4680000</v>
      </c>
      <c r="J57" s="4"/>
      <c r="K57" s="4"/>
      <c r="L57" s="4"/>
      <c r="M57" s="4"/>
      <c r="N57" s="4"/>
      <c r="O57" s="69"/>
      <c r="P57" s="69"/>
      <c r="Q57" s="69"/>
      <c r="R57" s="69"/>
      <c r="S57" s="69"/>
      <c r="T57" s="69"/>
      <c r="U57" s="69"/>
      <c r="V57" s="6"/>
      <c r="W57" s="6">
        <f t="shared" si="20"/>
        <v>4680000</v>
      </c>
      <c r="X57" s="25"/>
    </row>
    <row r="58" spans="1:42" s="26" customFormat="1" ht="22.5" customHeight="1">
      <c r="A58" s="29">
        <v>7</v>
      </c>
      <c r="B58" s="16" t="s">
        <v>42</v>
      </c>
      <c r="C58" s="21" t="s">
        <v>21</v>
      </c>
      <c r="D58" s="23"/>
      <c r="E58" s="8"/>
      <c r="F58" s="6">
        <v>5500000</v>
      </c>
      <c r="G58" s="6"/>
      <c r="H58" s="161"/>
      <c r="I58" s="6">
        <f>F58-H58</f>
        <v>5500000</v>
      </c>
      <c r="J58" s="4"/>
      <c r="K58" s="4"/>
      <c r="L58" s="4"/>
      <c r="M58" s="4"/>
      <c r="N58" s="4"/>
      <c r="O58" s="69"/>
      <c r="P58" s="69"/>
      <c r="Q58" s="69"/>
      <c r="R58" s="69"/>
      <c r="S58" s="69"/>
      <c r="T58" s="69"/>
      <c r="U58" s="69"/>
      <c r="V58" s="6"/>
      <c r="W58" s="6">
        <f t="shared" si="20"/>
        <v>5500000</v>
      </c>
      <c r="X58" s="25"/>
    </row>
    <row r="59" spans="1:42" s="26" customFormat="1" ht="22.5" customHeight="1">
      <c r="A59" s="29">
        <v>8</v>
      </c>
      <c r="B59" s="16" t="s">
        <v>86</v>
      </c>
      <c r="C59" s="21" t="s">
        <v>88</v>
      </c>
      <c r="D59" s="23"/>
      <c r="E59" s="8"/>
      <c r="F59" s="6">
        <v>1500000</v>
      </c>
      <c r="G59" s="6"/>
      <c r="H59" s="161"/>
      <c r="I59" s="6">
        <f>F59-H59</f>
        <v>1500000</v>
      </c>
      <c r="J59" s="4"/>
      <c r="K59" s="4"/>
      <c r="L59" s="4"/>
      <c r="M59" s="4"/>
      <c r="N59" s="4"/>
      <c r="O59" s="69"/>
      <c r="P59" s="69"/>
      <c r="Q59" s="69"/>
      <c r="R59" s="69"/>
      <c r="S59" s="69"/>
      <c r="T59" s="69"/>
      <c r="U59" s="69"/>
      <c r="V59" s="6"/>
      <c r="W59" s="6">
        <f t="shared" si="20"/>
        <v>1500000</v>
      </c>
      <c r="X59" s="25"/>
    </row>
    <row r="60" spans="1:42" s="76" customFormat="1" ht="20.100000000000001" customHeight="1">
      <c r="A60" s="185" t="s">
        <v>59</v>
      </c>
      <c r="B60" s="186"/>
      <c r="C60" s="85"/>
      <c r="D60" s="85"/>
      <c r="E60" s="86">
        <f>E8</f>
        <v>68.16</v>
      </c>
      <c r="F60" s="87">
        <f>+F51+F32+F8</f>
        <v>279374400</v>
      </c>
      <c r="G60" s="87">
        <f>+G51+G32+G8</f>
        <v>1120000</v>
      </c>
      <c r="H60" s="87">
        <f>+H51+H32+H8</f>
        <v>27734112</v>
      </c>
      <c r="I60" s="87">
        <f>I8+I24+I51</f>
        <v>181716217</v>
      </c>
      <c r="J60" s="88">
        <f>J8</f>
        <v>1.2</v>
      </c>
      <c r="K60" s="87">
        <f>K8</f>
        <v>2808000</v>
      </c>
      <c r="L60" s="87">
        <f t="shared" ref="L60:M60" si="23">L8</f>
        <v>294840</v>
      </c>
      <c r="M60" s="87">
        <f t="shared" si="23"/>
        <v>2513160</v>
      </c>
      <c r="N60" s="87"/>
      <c r="O60" s="88">
        <f t="shared" ref="O60:T60" si="24">O8</f>
        <v>7.3026999999999997</v>
      </c>
      <c r="P60" s="87">
        <f t="shared" si="24"/>
        <v>17088318</v>
      </c>
      <c r="Q60" s="87">
        <f t="shared" si="24"/>
        <v>1794273.3900000001</v>
      </c>
      <c r="R60" s="87">
        <f t="shared" si="24"/>
        <v>15294044.610000001</v>
      </c>
      <c r="S60" s="88">
        <f t="shared" si="24"/>
        <v>24.275999999999996</v>
      </c>
      <c r="T60" s="87">
        <f t="shared" si="24"/>
        <v>56805840</v>
      </c>
      <c r="U60" s="88">
        <f>U8+U24+U51</f>
        <v>0.2</v>
      </c>
      <c r="V60" s="87">
        <f>V8+V24+V51</f>
        <v>468000</v>
      </c>
      <c r="W60" s="87">
        <f>+W8+W32+W51</f>
        <v>328309332.61000007</v>
      </c>
      <c r="X60" s="89"/>
      <c r="Y60" s="134">
        <f>+W51+W32+W8</f>
        <v>328309332.61000007</v>
      </c>
    </row>
    <row r="61" spans="1:42" s="92" customFormat="1" ht="17.25" customHeight="1">
      <c r="A61" s="90" t="s">
        <v>85</v>
      </c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1"/>
      <c r="O61" s="90"/>
      <c r="P61" s="90"/>
      <c r="Q61" s="90"/>
      <c r="R61" s="90"/>
      <c r="S61" s="90"/>
      <c r="T61" s="90"/>
      <c r="U61" s="90"/>
      <c r="V61" s="90"/>
      <c r="W61" s="90"/>
    </row>
    <row r="62" spans="1:42" s="100" customFormat="1" ht="14.25" customHeight="1">
      <c r="A62" s="93"/>
      <c r="B62" s="93"/>
      <c r="C62" s="93"/>
      <c r="D62" s="93"/>
      <c r="E62" s="94"/>
      <c r="F62" s="93"/>
      <c r="G62" s="93"/>
      <c r="H62" s="93"/>
      <c r="I62" s="95"/>
      <c r="J62" s="96"/>
      <c r="K62" s="97"/>
      <c r="L62" s="180" t="s">
        <v>97</v>
      </c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9"/>
    </row>
    <row r="63" spans="1:42" ht="13.5" customHeight="1">
      <c r="A63" s="101" t="s">
        <v>12</v>
      </c>
      <c r="B63" s="101"/>
      <c r="C63" s="179" t="s">
        <v>60</v>
      </c>
      <c r="D63" s="179"/>
      <c r="E63" s="179"/>
      <c r="F63" s="179"/>
      <c r="G63" s="179"/>
      <c r="H63" s="179"/>
      <c r="I63" s="179"/>
      <c r="K63" s="101"/>
      <c r="L63" s="181" t="s">
        <v>61</v>
      </c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</row>
    <row r="64" spans="1:42" ht="18" customHeight="1">
      <c r="A64" s="118"/>
      <c r="B64" s="118"/>
      <c r="C64" s="118"/>
      <c r="D64" s="118"/>
      <c r="E64" s="103"/>
      <c r="F64" s="123"/>
      <c r="G64" s="157"/>
      <c r="H64" s="123"/>
      <c r="I64" s="123"/>
      <c r="K64" s="118"/>
      <c r="L64" s="104"/>
      <c r="M64" s="104"/>
      <c r="N64" s="124"/>
      <c r="O64" s="104"/>
      <c r="P64" s="104"/>
      <c r="Q64" s="104"/>
      <c r="R64" s="124"/>
      <c r="S64" s="105"/>
      <c r="T64" s="47"/>
      <c r="U64" s="106"/>
      <c r="V64" s="47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</row>
    <row r="65" spans="1:38" ht="18" customHeight="1">
      <c r="A65" s="118"/>
      <c r="B65" s="118"/>
      <c r="C65" s="118"/>
      <c r="D65" s="118"/>
      <c r="E65" s="103"/>
      <c r="F65" s="123"/>
      <c r="G65" s="157"/>
      <c r="H65" s="123"/>
      <c r="I65" s="123"/>
      <c r="K65" s="118"/>
      <c r="L65" s="104"/>
      <c r="M65" s="104"/>
      <c r="N65" s="124"/>
      <c r="O65" s="104"/>
      <c r="P65" s="104"/>
      <c r="Q65" s="104"/>
      <c r="R65" s="124"/>
      <c r="S65" s="105"/>
      <c r="T65" s="47"/>
      <c r="U65" s="106"/>
      <c r="V65" s="47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</row>
    <row r="66" spans="1:38" ht="17.100000000000001" hidden="1" customHeight="1">
      <c r="D66" s="107"/>
      <c r="F66" s="123"/>
      <c r="G66" s="157"/>
      <c r="H66" s="123"/>
      <c r="I66" s="123"/>
      <c r="J66" s="109"/>
      <c r="K66" s="110"/>
      <c r="L66" s="111"/>
      <c r="M66" s="111"/>
      <c r="N66" s="122"/>
      <c r="O66" s="111"/>
      <c r="P66" s="47"/>
      <c r="Q66" s="47"/>
      <c r="R66" s="111"/>
      <c r="S66" s="47"/>
      <c r="T66" s="47"/>
      <c r="U66" s="106"/>
      <c r="V66" s="47"/>
      <c r="W66" s="47"/>
    </row>
    <row r="67" spans="1:38" ht="17.100000000000001" customHeight="1">
      <c r="D67" s="107"/>
      <c r="F67" s="123"/>
      <c r="G67" s="157"/>
      <c r="H67" s="123"/>
      <c r="I67" s="123"/>
      <c r="J67" s="109"/>
      <c r="K67" s="110"/>
      <c r="L67" s="111"/>
      <c r="M67" s="111"/>
      <c r="N67" s="122"/>
      <c r="O67" s="111"/>
      <c r="P67" s="47"/>
      <c r="Q67" s="47"/>
      <c r="R67" s="111"/>
      <c r="S67" s="47"/>
      <c r="T67" s="47"/>
      <c r="U67" s="106"/>
      <c r="V67" s="47"/>
      <c r="W67" s="47"/>
    </row>
    <row r="68" spans="1:38" ht="14.25" customHeight="1">
      <c r="A68" s="112"/>
      <c r="B68" s="112"/>
      <c r="C68" s="174" t="s">
        <v>51</v>
      </c>
      <c r="D68" s="174"/>
      <c r="E68" s="174"/>
      <c r="F68" s="174"/>
      <c r="G68" s="174"/>
      <c r="H68" s="174"/>
      <c r="I68" s="174"/>
      <c r="J68" s="121"/>
      <c r="K68" s="112"/>
      <c r="L68" s="175" t="s">
        <v>35</v>
      </c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</row>
    <row r="69" spans="1:38" ht="21" customHeight="1">
      <c r="F69" s="123"/>
      <c r="G69" s="157"/>
      <c r="H69" s="123"/>
      <c r="I69" s="123"/>
      <c r="J69" s="109"/>
      <c r="K69" s="110"/>
      <c r="L69" s="111"/>
      <c r="M69" s="111"/>
      <c r="N69" s="122"/>
      <c r="O69" s="111"/>
      <c r="P69" s="47"/>
      <c r="Q69" s="47"/>
      <c r="R69" s="47"/>
      <c r="S69" s="47"/>
      <c r="T69" s="47"/>
      <c r="U69" s="47"/>
      <c r="V69" s="47"/>
      <c r="W69" s="47"/>
    </row>
    <row r="72" spans="1:38">
      <c r="A72" s="171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</row>
  </sheetData>
  <mergeCells count="27">
    <mergeCell ref="A2:F2"/>
    <mergeCell ref="A5:A7"/>
    <mergeCell ref="B5:B7"/>
    <mergeCell ref="C5:C7"/>
    <mergeCell ref="D5:D7"/>
    <mergeCell ref="F6:F7"/>
    <mergeCell ref="E5:I5"/>
    <mergeCell ref="G6:G7"/>
    <mergeCell ref="A3:X3"/>
    <mergeCell ref="A4:X4"/>
    <mergeCell ref="X5:X7"/>
    <mergeCell ref="A72:W72"/>
    <mergeCell ref="W5:W7"/>
    <mergeCell ref="H6:H7"/>
    <mergeCell ref="C68:I68"/>
    <mergeCell ref="L68:W68"/>
    <mergeCell ref="N6:R6"/>
    <mergeCell ref="C63:I63"/>
    <mergeCell ref="L62:W62"/>
    <mergeCell ref="L63:W63"/>
    <mergeCell ref="J5:V5"/>
    <mergeCell ref="U6:V6"/>
    <mergeCell ref="S6:T6"/>
    <mergeCell ref="J6:M6"/>
    <mergeCell ref="E6:E7"/>
    <mergeCell ref="I6:I7"/>
    <mergeCell ref="A60:B60"/>
  </mergeCells>
  <pageMargins left="0" right="0" top="0" bottom="0" header="0" footer="0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2"/>
  <sheetViews>
    <sheetView tabSelected="1" zoomScale="130" zoomScaleNormal="130" workbookViewId="0">
      <pane ySplit="7" topLeftCell="A48" activePane="bottomLeft" state="frozen"/>
      <selection pane="bottomLeft" activeCell="A33" sqref="A33:A50"/>
    </sheetView>
  </sheetViews>
  <sheetFormatPr defaultRowHeight="12.75"/>
  <cols>
    <col min="1" max="1" width="2.28515625" style="107" customWidth="1"/>
    <col min="2" max="2" width="13" style="107" customWidth="1"/>
    <col min="3" max="3" width="2.85546875" style="107" customWidth="1"/>
    <col min="4" max="4" width="6.5703125" style="113" customWidth="1"/>
    <col min="5" max="5" width="5" style="108" customWidth="1"/>
    <col min="6" max="7" width="8.28515625" style="101" customWidth="1"/>
    <col min="8" max="8" width="7.5703125" style="101" customWidth="1"/>
    <col min="9" max="9" width="8.140625" style="101" customWidth="1"/>
    <col min="10" max="10" width="3.5703125" style="126" customWidth="1"/>
    <col min="11" max="11" width="6.85546875" style="126" customWidth="1"/>
    <col min="12" max="12" width="5.7109375" style="126" customWidth="1"/>
    <col min="13" max="13" width="6.7109375" style="126" customWidth="1"/>
    <col min="14" max="14" width="4.28515625" style="126" customWidth="1"/>
    <col min="15" max="15" width="4" style="126" customWidth="1"/>
    <col min="16" max="16" width="7.5703125" style="126" customWidth="1"/>
    <col min="17" max="17" width="6.85546875" style="126" customWidth="1"/>
    <col min="18" max="18" width="7.7109375" style="126" customWidth="1"/>
    <col min="19" max="19" width="4" style="109" customWidth="1"/>
    <col min="20" max="20" width="7.5703125" style="109" customWidth="1"/>
    <col min="21" max="21" width="3.28515625" style="109" customWidth="1"/>
    <col min="22" max="22" width="5.7109375" style="109" customWidth="1"/>
    <col min="23" max="23" width="8.140625" style="111" customWidth="1"/>
    <col min="24" max="24" width="8" style="47" customWidth="1"/>
    <col min="25" max="25" width="9.7109375" style="47" customWidth="1"/>
    <col min="26" max="26" width="16.42578125" style="47" bestFit="1" customWidth="1"/>
    <col min="27" max="254" width="9.140625" style="47"/>
    <col min="255" max="255" width="3.28515625" style="47" customWidth="1"/>
    <col min="256" max="256" width="22.5703125" style="47" customWidth="1"/>
    <col min="257" max="257" width="6.140625" style="47" customWidth="1"/>
    <col min="258" max="258" width="7.5703125" style="47" customWidth="1"/>
    <col min="259" max="259" width="7.28515625" style="47" customWidth="1"/>
    <col min="260" max="260" width="6.85546875" style="47" customWidth="1"/>
    <col min="261" max="261" width="6.7109375" style="47" customWidth="1"/>
    <col min="262" max="263" width="7.85546875" style="47" customWidth="1"/>
    <col min="264" max="266" width="11.140625" style="47" customWidth="1"/>
    <col min="267" max="269" width="9.85546875" style="47" customWidth="1"/>
    <col min="270" max="272" width="9.28515625" style="47" customWidth="1"/>
    <col min="273" max="275" width="10" style="47" customWidth="1"/>
    <col min="276" max="276" width="10.5703125" style="47" customWidth="1"/>
    <col min="277" max="277" width="10.28515625" style="47" customWidth="1"/>
    <col min="278" max="278" width="11.85546875" style="47" customWidth="1"/>
    <col min="279" max="279" width="14" style="47" customWidth="1"/>
    <col min="280" max="281" width="9.140625" style="47"/>
    <col min="282" max="282" width="16.42578125" style="47" bestFit="1" customWidth="1"/>
    <col min="283" max="510" width="9.140625" style="47"/>
    <col min="511" max="511" width="3.28515625" style="47" customWidth="1"/>
    <col min="512" max="512" width="22.5703125" style="47" customWidth="1"/>
    <col min="513" max="513" width="6.140625" style="47" customWidth="1"/>
    <col min="514" max="514" width="7.5703125" style="47" customWidth="1"/>
    <col min="515" max="515" width="7.28515625" style="47" customWidth="1"/>
    <col min="516" max="516" width="6.85546875" style="47" customWidth="1"/>
    <col min="517" max="517" width="6.7109375" style="47" customWidth="1"/>
    <col min="518" max="519" width="7.85546875" style="47" customWidth="1"/>
    <col min="520" max="522" width="11.140625" style="47" customWidth="1"/>
    <col min="523" max="525" width="9.85546875" style="47" customWidth="1"/>
    <col min="526" max="528" width="9.28515625" style="47" customWidth="1"/>
    <col min="529" max="531" width="10" style="47" customWidth="1"/>
    <col min="532" max="532" width="10.5703125" style="47" customWidth="1"/>
    <col min="533" max="533" width="10.28515625" style="47" customWidth="1"/>
    <col min="534" max="534" width="11.85546875" style="47" customWidth="1"/>
    <col min="535" max="535" width="14" style="47" customWidth="1"/>
    <col min="536" max="537" width="9.140625" style="47"/>
    <col min="538" max="538" width="16.42578125" style="47" bestFit="1" customWidth="1"/>
    <col min="539" max="766" width="9.140625" style="47"/>
    <col min="767" max="767" width="3.28515625" style="47" customWidth="1"/>
    <col min="768" max="768" width="22.5703125" style="47" customWidth="1"/>
    <col min="769" max="769" width="6.140625" style="47" customWidth="1"/>
    <col min="770" max="770" width="7.5703125" style="47" customWidth="1"/>
    <col min="771" max="771" width="7.28515625" style="47" customWidth="1"/>
    <col min="772" max="772" width="6.85546875" style="47" customWidth="1"/>
    <col min="773" max="773" width="6.7109375" style="47" customWidth="1"/>
    <col min="774" max="775" width="7.85546875" style="47" customWidth="1"/>
    <col min="776" max="778" width="11.140625" style="47" customWidth="1"/>
    <col min="779" max="781" width="9.85546875" style="47" customWidth="1"/>
    <col min="782" max="784" width="9.28515625" style="47" customWidth="1"/>
    <col min="785" max="787" width="10" style="47" customWidth="1"/>
    <col min="788" max="788" width="10.5703125" style="47" customWidth="1"/>
    <col min="789" max="789" width="10.28515625" style="47" customWidth="1"/>
    <col min="790" max="790" width="11.85546875" style="47" customWidth="1"/>
    <col min="791" max="791" width="14" style="47" customWidth="1"/>
    <col min="792" max="793" width="9.140625" style="47"/>
    <col min="794" max="794" width="16.42578125" style="47" bestFit="1" customWidth="1"/>
    <col min="795" max="1022" width="9.140625" style="47"/>
    <col min="1023" max="1023" width="3.28515625" style="47" customWidth="1"/>
    <col min="1024" max="1024" width="22.5703125" style="47" customWidth="1"/>
    <col min="1025" max="1025" width="6.140625" style="47" customWidth="1"/>
    <col min="1026" max="1026" width="7.5703125" style="47" customWidth="1"/>
    <col min="1027" max="1027" width="7.28515625" style="47" customWidth="1"/>
    <col min="1028" max="1028" width="6.85546875" style="47" customWidth="1"/>
    <col min="1029" max="1029" width="6.7109375" style="47" customWidth="1"/>
    <col min="1030" max="1031" width="7.85546875" style="47" customWidth="1"/>
    <col min="1032" max="1034" width="11.140625" style="47" customWidth="1"/>
    <col min="1035" max="1037" width="9.85546875" style="47" customWidth="1"/>
    <col min="1038" max="1040" width="9.28515625" style="47" customWidth="1"/>
    <col min="1041" max="1043" width="10" style="47" customWidth="1"/>
    <col min="1044" max="1044" width="10.5703125" style="47" customWidth="1"/>
    <col min="1045" max="1045" width="10.28515625" style="47" customWidth="1"/>
    <col min="1046" max="1046" width="11.85546875" style="47" customWidth="1"/>
    <col min="1047" max="1047" width="14" style="47" customWidth="1"/>
    <col min="1048" max="1049" width="9.140625" style="47"/>
    <col min="1050" max="1050" width="16.42578125" style="47" bestFit="1" customWidth="1"/>
    <col min="1051" max="1278" width="9.140625" style="47"/>
    <col min="1279" max="1279" width="3.28515625" style="47" customWidth="1"/>
    <col min="1280" max="1280" width="22.5703125" style="47" customWidth="1"/>
    <col min="1281" max="1281" width="6.140625" style="47" customWidth="1"/>
    <col min="1282" max="1282" width="7.5703125" style="47" customWidth="1"/>
    <col min="1283" max="1283" width="7.28515625" style="47" customWidth="1"/>
    <col min="1284" max="1284" width="6.85546875" style="47" customWidth="1"/>
    <col min="1285" max="1285" width="6.7109375" style="47" customWidth="1"/>
    <col min="1286" max="1287" width="7.85546875" style="47" customWidth="1"/>
    <col min="1288" max="1290" width="11.140625" style="47" customWidth="1"/>
    <col min="1291" max="1293" width="9.85546875" style="47" customWidth="1"/>
    <col min="1294" max="1296" width="9.28515625" style="47" customWidth="1"/>
    <col min="1297" max="1299" width="10" style="47" customWidth="1"/>
    <col min="1300" max="1300" width="10.5703125" style="47" customWidth="1"/>
    <col min="1301" max="1301" width="10.28515625" style="47" customWidth="1"/>
    <col min="1302" max="1302" width="11.85546875" style="47" customWidth="1"/>
    <col min="1303" max="1303" width="14" style="47" customWidth="1"/>
    <col min="1304" max="1305" width="9.140625" style="47"/>
    <col min="1306" max="1306" width="16.42578125" style="47" bestFit="1" customWidth="1"/>
    <col min="1307" max="1534" width="9.140625" style="47"/>
    <col min="1535" max="1535" width="3.28515625" style="47" customWidth="1"/>
    <col min="1536" max="1536" width="22.5703125" style="47" customWidth="1"/>
    <col min="1537" max="1537" width="6.140625" style="47" customWidth="1"/>
    <col min="1538" max="1538" width="7.5703125" style="47" customWidth="1"/>
    <col min="1539" max="1539" width="7.28515625" style="47" customWidth="1"/>
    <col min="1540" max="1540" width="6.85546875" style="47" customWidth="1"/>
    <col min="1541" max="1541" width="6.7109375" style="47" customWidth="1"/>
    <col min="1542" max="1543" width="7.85546875" style="47" customWidth="1"/>
    <col min="1544" max="1546" width="11.140625" style="47" customWidth="1"/>
    <col min="1547" max="1549" width="9.85546875" style="47" customWidth="1"/>
    <col min="1550" max="1552" width="9.28515625" style="47" customWidth="1"/>
    <col min="1553" max="1555" width="10" style="47" customWidth="1"/>
    <col min="1556" max="1556" width="10.5703125" style="47" customWidth="1"/>
    <col min="1557" max="1557" width="10.28515625" style="47" customWidth="1"/>
    <col min="1558" max="1558" width="11.85546875" style="47" customWidth="1"/>
    <col min="1559" max="1559" width="14" style="47" customWidth="1"/>
    <col min="1560" max="1561" width="9.140625" style="47"/>
    <col min="1562" max="1562" width="16.42578125" style="47" bestFit="1" customWidth="1"/>
    <col min="1563" max="1790" width="9.140625" style="47"/>
    <col min="1791" max="1791" width="3.28515625" style="47" customWidth="1"/>
    <col min="1792" max="1792" width="22.5703125" style="47" customWidth="1"/>
    <col min="1793" max="1793" width="6.140625" style="47" customWidth="1"/>
    <col min="1794" max="1794" width="7.5703125" style="47" customWidth="1"/>
    <col min="1795" max="1795" width="7.28515625" style="47" customWidth="1"/>
    <col min="1796" max="1796" width="6.85546875" style="47" customWidth="1"/>
    <col min="1797" max="1797" width="6.7109375" style="47" customWidth="1"/>
    <col min="1798" max="1799" width="7.85546875" style="47" customWidth="1"/>
    <col min="1800" max="1802" width="11.140625" style="47" customWidth="1"/>
    <col min="1803" max="1805" width="9.85546875" style="47" customWidth="1"/>
    <col min="1806" max="1808" width="9.28515625" style="47" customWidth="1"/>
    <col min="1809" max="1811" width="10" style="47" customWidth="1"/>
    <col min="1812" max="1812" width="10.5703125" style="47" customWidth="1"/>
    <col min="1813" max="1813" width="10.28515625" style="47" customWidth="1"/>
    <col min="1814" max="1814" width="11.85546875" style="47" customWidth="1"/>
    <col min="1815" max="1815" width="14" style="47" customWidth="1"/>
    <col min="1816" max="1817" width="9.140625" style="47"/>
    <col min="1818" max="1818" width="16.42578125" style="47" bestFit="1" customWidth="1"/>
    <col min="1819" max="2046" width="9.140625" style="47"/>
    <col min="2047" max="2047" width="3.28515625" style="47" customWidth="1"/>
    <col min="2048" max="2048" width="22.5703125" style="47" customWidth="1"/>
    <col min="2049" max="2049" width="6.140625" style="47" customWidth="1"/>
    <col min="2050" max="2050" width="7.5703125" style="47" customWidth="1"/>
    <col min="2051" max="2051" width="7.28515625" style="47" customWidth="1"/>
    <col min="2052" max="2052" width="6.85546875" style="47" customWidth="1"/>
    <col min="2053" max="2053" width="6.7109375" style="47" customWidth="1"/>
    <col min="2054" max="2055" width="7.85546875" style="47" customWidth="1"/>
    <col min="2056" max="2058" width="11.140625" style="47" customWidth="1"/>
    <col min="2059" max="2061" width="9.85546875" style="47" customWidth="1"/>
    <col min="2062" max="2064" width="9.28515625" style="47" customWidth="1"/>
    <col min="2065" max="2067" width="10" style="47" customWidth="1"/>
    <col min="2068" max="2068" width="10.5703125" style="47" customWidth="1"/>
    <col min="2069" max="2069" width="10.28515625" style="47" customWidth="1"/>
    <col min="2070" max="2070" width="11.85546875" style="47" customWidth="1"/>
    <col min="2071" max="2071" width="14" style="47" customWidth="1"/>
    <col min="2072" max="2073" width="9.140625" style="47"/>
    <col min="2074" max="2074" width="16.42578125" style="47" bestFit="1" customWidth="1"/>
    <col min="2075" max="2302" width="9.140625" style="47"/>
    <col min="2303" max="2303" width="3.28515625" style="47" customWidth="1"/>
    <col min="2304" max="2304" width="22.5703125" style="47" customWidth="1"/>
    <col min="2305" max="2305" width="6.140625" style="47" customWidth="1"/>
    <col min="2306" max="2306" width="7.5703125" style="47" customWidth="1"/>
    <col min="2307" max="2307" width="7.28515625" style="47" customWidth="1"/>
    <col min="2308" max="2308" width="6.85546875" style="47" customWidth="1"/>
    <col min="2309" max="2309" width="6.7109375" style="47" customWidth="1"/>
    <col min="2310" max="2311" width="7.85546875" style="47" customWidth="1"/>
    <col min="2312" max="2314" width="11.140625" style="47" customWidth="1"/>
    <col min="2315" max="2317" width="9.85546875" style="47" customWidth="1"/>
    <col min="2318" max="2320" width="9.28515625" style="47" customWidth="1"/>
    <col min="2321" max="2323" width="10" style="47" customWidth="1"/>
    <col min="2324" max="2324" width="10.5703125" style="47" customWidth="1"/>
    <col min="2325" max="2325" width="10.28515625" style="47" customWidth="1"/>
    <col min="2326" max="2326" width="11.85546875" style="47" customWidth="1"/>
    <col min="2327" max="2327" width="14" style="47" customWidth="1"/>
    <col min="2328" max="2329" width="9.140625" style="47"/>
    <col min="2330" max="2330" width="16.42578125" style="47" bestFit="1" customWidth="1"/>
    <col min="2331" max="2558" width="9.140625" style="47"/>
    <col min="2559" max="2559" width="3.28515625" style="47" customWidth="1"/>
    <col min="2560" max="2560" width="22.5703125" style="47" customWidth="1"/>
    <col min="2561" max="2561" width="6.140625" style="47" customWidth="1"/>
    <col min="2562" max="2562" width="7.5703125" style="47" customWidth="1"/>
    <col min="2563" max="2563" width="7.28515625" style="47" customWidth="1"/>
    <col min="2564" max="2564" width="6.85546875" style="47" customWidth="1"/>
    <col min="2565" max="2565" width="6.7109375" style="47" customWidth="1"/>
    <col min="2566" max="2567" width="7.85546875" style="47" customWidth="1"/>
    <col min="2568" max="2570" width="11.140625" style="47" customWidth="1"/>
    <col min="2571" max="2573" width="9.85546875" style="47" customWidth="1"/>
    <col min="2574" max="2576" width="9.28515625" style="47" customWidth="1"/>
    <col min="2577" max="2579" width="10" style="47" customWidth="1"/>
    <col min="2580" max="2580" width="10.5703125" style="47" customWidth="1"/>
    <col min="2581" max="2581" width="10.28515625" style="47" customWidth="1"/>
    <col min="2582" max="2582" width="11.85546875" style="47" customWidth="1"/>
    <col min="2583" max="2583" width="14" style="47" customWidth="1"/>
    <col min="2584" max="2585" width="9.140625" style="47"/>
    <col min="2586" max="2586" width="16.42578125" style="47" bestFit="1" customWidth="1"/>
    <col min="2587" max="2814" width="9.140625" style="47"/>
    <col min="2815" max="2815" width="3.28515625" style="47" customWidth="1"/>
    <col min="2816" max="2816" width="22.5703125" style="47" customWidth="1"/>
    <col min="2817" max="2817" width="6.140625" style="47" customWidth="1"/>
    <col min="2818" max="2818" width="7.5703125" style="47" customWidth="1"/>
    <col min="2819" max="2819" width="7.28515625" style="47" customWidth="1"/>
    <col min="2820" max="2820" width="6.85546875" style="47" customWidth="1"/>
    <col min="2821" max="2821" width="6.7109375" style="47" customWidth="1"/>
    <col min="2822" max="2823" width="7.85546875" style="47" customWidth="1"/>
    <col min="2824" max="2826" width="11.140625" style="47" customWidth="1"/>
    <col min="2827" max="2829" width="9.85546875" style="47" customWidth="1"/>
    <col min="2830" max="2832" width="9.28515625" style="47" customWidth="1"/>
    <col min="2833" max="2835" width="10" style="47" customWidth="1"/>
    <col min="2836" max="2836" width="10.5703125" style="47" customWidth="1"/>
    <col min="2837" max="2837" width="10.28515625" style="47" customWidth="1"/>
    <col min="2838" max="2838" width="11.85546875" style="47" customWidth="1"/>
    <col min="2839" max="2839" width="14" style="47" customWidth="1"/>
    <col min="2840" max="2841" width="9.140625" style="47"/>
    <col min="2842" max="2842" width="16.42578125" style="47" bestFit="1" customWidth="1"/>
    <col min="2843" max="3070" width="9.140625" style="47"/>
    <col min="3071" max="3071" width="3.28515625" style="47" customWidth="1"/>
    <col min="3072" max="3072" width="22.5703125" style="47" customWidth="1"/>
    <col min="3073" max="3073" width="6.140625" style="47" customWidth="1"/>
    <col min="3074" max="3074" width="7.5703125" style="47" customWidth="1"/>
    <col min="3075" max="3075" width="7.28515625" style="47" customWidth="1"/>
    <col min="3076" max="3076" width="6.85546875" style="47" customWidth="1"/>
    <col min="3077" max="3077" width="6.7109375" style="47" customWidth="1"/>
    <col min="3078" max="3079" width="7.85546875" style="47" customWidth="1"/>
    <col min="3080" max="3082" width="11.140625" style="47" customWidth="1"/>
    <col min="3083" max="3085" width="9.85546875" style="47" customWidth="1"/>
    <col min="3086" max="3088" width="9.28515625" style="47" customWidth="1"/>
    <col min="3089" max="3091" width="10" style="47" customWidth="1"/>
    <col min="3092" max="3092" width="10.5703125" style="47" customWidth="1"/>
    <col min="3093" max="3093" width="10.28515625" style="47" customWidth="1"/>
    <col min="3094" max="3094" width="11.85546875" style="47" customWidth="1"/>
    <col min="3095" max="3095" width="14" style="47" customWidth="1"/>
    <col min="3096" max="3097" width="9.140625" style="47"/>
    <col min="3098" max="3098" width="16.42578125" style="47" bestFit="1" customWidth="1"/>
    <col min="3099" max="3326" width="9.140625" style="47"/>
    <col min="3327" max="3327" width="3.28515625" style="47" customWidth="1"/>
    <col min="3328" max="3328" width="22.5703125" style="47" customWidth="1"/>
    <col min="3329" max="3329" width="6.140625" style="47" customWidth="1"/>
    <col min="3330" max="3330" width="7.5703125" style="47" customWidth="1"/>
    <col min="3331" max="3331" width="7.28515625" style="47" customWidth="1"/>
    <col min="3332" max="3332" width="6.85546875" style="47" customWidth="1"/>
    <col min="3333" max="3333" width="6.7109375" style="47" customWidth="1"/>
    <col min="3334" max="3335" width="7.85546875" style="47" customWidth="1"/>
    <col min="3336" max="3338" width="11.140625" style="47" customWidth="1"/>
    <col min="3339" max="3341" width="9.85546875" style="47" customWidth="1"/>
    <col min="3342" max="3344" width="9.28515625" style="47" customWidth="1"/>
    <col min="3345" max="3347" width="10" style="47" customWidth="1"/>
    <col min="3348" max="3348" width="10.5703125" style="47" customWidth="1"/>
    <col min="3349" max="3349" width="10.28515625" style="47" customWidth="1"/>
    <col min="3350" max="3350" width="11.85546875" style="47" customWidth="1"/>
    <col min="3351" max="3351" width="14" style="47" customWidth="1"/>
    <col min="3352" max="3353" width="9.140625" style="47"/>
    <col min="3354" max="3354" width="16.42578125" style="47" bestFit="1" customWidth="1"/>
    <col min="3355" max="3582" width="9.140625" style="47"/>
    <col min="3583" max="3583" width="3.28515625" style="47" customWidth="1"/>
    <col min="3584" max="3584" width="22.5703125" style="47" customWidth="1"/>
    <col min="3585" max="3585" width="6.140625" style="47" customWidth="1"/>
    <col min="3586" max="3586" width="7.5703125" style="47" customWidth="1"/>
    <col min="3587" max="3587" width="7.28515625" style="47" customWidth="1"/>
    <col min="3588" max="3588" width="6.85546875" style="47" customWidth="1"/>
    <col min="3589" max="3589" width="6.7109375" style="47" customWidth="1"/>
    <col min="3590" max="3591" width="7.85546875" style="47" customWidth="1"/>
    <col min="3592" max="3594" width="11.140625" style="47" customWidth="1"/>
    <col min="3595" max="3597" width="9.85546875" style="47" customWidth="1"/>
    <col min="3598" max="3600" width="9.28515625" style="47" customWidth="1"/>
    <col min="3601" max="3603" width="10" style="47" customWidth="1"/>
    <col min="3604" max="3604" width="10.5703125" style="47" customWidth="1"/>
    <col min="3605" max="3605" width="10.28515625" style="47" customWidth="1"/>
    <col min="3606" max="3606" width="11.85546875" style="47" customWidth="1"/>
    <col min="3607" max="3607" width="14" style="47" customWidth="1"/>
    <col min="3608" max="3609" width="9.140625" style="47"/>
    <col min="3610" max="3610" width="16.42578125" style="47" bestFit="1" customWidth="1"/>
    <col min="3611" max="3838" width="9.140625" style="47"/>
    <col min="3839" max="3839" width="3.28515625" style="47" customWidth="1"/>
    <col min="3840" max="3840" width="22.5703125" style="47" customWidth="1"/>
    <col min="3841" max="3841" width="6.140625" style="47" customWidth="1"/>
    <col min="3842" max="3842" width="7.5703125" style="47" customWidth="1"/>
    <col min="3843" max="3843" width="7.28515625" style="47" customWidth="1"/>
    <col min="3844" max="3844" width="6.85546875" style="47" customWidth="1"/>
    <col min="3845" max="3845" width="6.7109375" style="47" customWidth="1"/>
    <col min="3846" max="3847" width="7.85546875" style="47" customWidth="1"/>
    <col min="3848" max="3850" width="11.140625" style="47" customWidth="1"/>
    <col min="3851" max="3853" width="9.85546875" style="47" customWidth="1"/>
    <col min="3854" max="3856" width="9.28515625" style="47" customWidth="1"/>
    <col min="3857" max="3859" width="10" style="47" customWidth="1"/>
    <col min="3860" max="3860" width="10.5703125" style="47" customWidth="1"/>
    <col min="3861" max="3861" width="10.28515625" style="47" customWidth="1"/>
    <col min="3862" max="3862" width="11.85546875" style="47" customWidth="1"/>
    <col min="3863" max="3863" width="14" style="47" customWidth="1"/>
    <col min="3864" max="3865" width="9.140625" style="47"/>
    <col min="3866" max="3866" width="16.42578125" style="47" bestFit="1" customWidth="1"/>
    <col min="3867" max="4094" width="9.140625" style="47"/>
    <col min="4095" max="4095" width="3.28515625" style="47" customWidth="1"/>
    <col min="4096" max="4096" width="22.5703125" style="47" customWidth="1"/>
    <col min="4097" max="4097" width="6.140625" style="47" customWidth="1"/>
    <col min="4098" max="4098" width="7.5703125" style="47" customWidth="1"/>
    <col min="4099" max="4099" width="7.28515625" style="47" customWidth="1"/>
    <col min="4100" max="4100" width="6.85546875" style="47" customWidth="1"/>
    <col min="4101" max="4101" width="6.7109375" style="47" customWidth="1"/>
    <col min="4102" max="4103" width="7.85546875" style="47" customWidth="1"/>
    <col min="4104" max="4106" width="11.140625" style="47" customWidth="1"/>
    <col min="4107" max="4109" width="9.85546875" style="47" customWidth="1"/>
    <col min="4110" max="4112" width="9.28515625" style="47" customWidth="1"/>
    <col min="4113" max="4115" width="10" style="47" customWidth="1"/>
    <col min="4116" max="4116" width="10.5703125" style="47" customWidth="1"/>
    <col min="4117" max="4117" width="10.28515625" style="47" customWidth="1"/>
    <col min="4118" max="4118" width="11.85546875" style="47" customWidth="1"/>
    <col min="4119" max="4119" width="14" style="47" customWidth="1"/>
    <col min="4120" max="4121" width="9.140625" style="47"/>
    <col min="4122" max="4122" width="16.42578125" style="47" bestFit="1" customWidth="1"/>
    <col min="4123" max="4350" width="9.140625" style="47"/>
    <col min="4351" max="4351" width="3.28515625" style="47" customWidth="1"/>
    <col min="4352" max="4352" width="22.5703125" style="47" customWidth="1"/>
    <col min="4353" max="4353" width="6.140625" style="47" customWidth="1"/>
    <col min="4354" max="4354" width="7.5703125" style="47" customWidth="1"/>
    <col min="4355" max="4355" width="7.28515625" style="47" customWidth="1"/>
    <col min="4356" max="4356" width="6.85546875" style="47" customWidth="1"/>
    <col min="4357" max="4357" width="6.7109375" style="47" customWidth="1"/>
    <col min="4358" max="4359" width="7.85546875" style="47" customWidth="1"/>
    <col min="4360" max="4362" width="11.140625" style="47" customWidth="1"/>
    <col min="4363" max="4365" width="9.85546875" style="47" customWidth="1"/>
    <col min="4366" max="4368" width="9.28515625" style="47" customWidth="1"/>
    <col min="4369" max="4371" width="10" style="47" customWidth="1"/>
    <col min="4372" max="4372" width="10.5703125" style="47" customWidth="1"/>
    <col min="4373" max="4373" width="10.28515625" style="47" customWidth="1"/>
    <col min="4374" max="4374" width="11.85546875" style="47" customWidth="1"/>
    <col min="4375" max="4375" width="14" style="47" customWidth="1"/>
    <col min="4376" max="4377" width="9.140625" style="47"/>
    <col min="4378" max="4378" width="16.42578125" style="47" bestFit="1" customWidth="1"/>
    <col min="4379" max="4606" width="9.140625" style="47"/>
    <col min="4607" max="4607" width="3.28515625" style="47" customWidth="1"/>
    <col min="4608" max="4608" width="22.5703125" style="47" customWidth="1"/>
    <col min="4609" max="4609" width="6.140625" style="47" customWidth="1"/>
    <col min="4610" max="4610" width="7.5703125" style="47" customWidth="1"/>
    <col min="4611" max="4611" width="7.28515625" style="47" customWidth="1"/>
    <col min="4612" max="4612" width="6.85546875" style="47" customWidth="1"/>
    <col min="4613" max="4613" width="6.7109375" style="47" customWidth="1"/>
    <col min="4614" max="4615" width="7.85546875" style="47" customWidth="1"/>
    <col min="4616" max="4618" width="11.140625" style="47" customWidth="1"/>
    <col min="4619" max="4621" width="9.85546875" style="47" customWidth="1"/>
    <col min="4622" max="4624" width="9.28515625" style="47" customWidth="1"/>
    <col min="4625" max="4627" width="10" style="47" customWidth="1"/>
    <col min="4628" max="4628" width="10.5703125" style="47" customWidth="1"/>
    <col min="4629" max="4629" width="10.28515625" style="47" customWidth="1"/>
    <col min="4630" max="4630" width="11.85546875" style="47" customWidth="1"/>
    <col min="4631" max="4631" width="14" style="47" customWidth="1"/>
    <col min="4632" max="4633" width="9.140625" style="47"/>
    <col min="4634" max="4634" width="16.42578125" style="47" bestFit="1" customWidth="1"/>
    <col min="4635" max="4862" width="9.140625" style="47"/>
    <col min="4863" max="4863" width="3.28515625" style="47" customWidth="1"/>
    <col min="4864" max="4864" width="22.5703125" style="47" customWidth="1"/>
    <col min="4865" max="4865" width="6.140625" style="47" customWidth="1"/>
    <col min="4866" max="4866" width="7.5703125" style="47" customWidth="1"/>
    <col min="4867" max="4867" width="7.28515625" style="47" customWidth="1"/>
    <col min="4868" max="4868" width="6.85546875" style="47" customWidth="1"/>
    <col min="4869" max="4869" width="6.7109375" style="47" customWidth="1"/>
    <col min="4870" max="4871" width="7.85546875" style="47" customWidth="1"/>
    <col min="4872" max="4874" width="11.140625" style="47" customWidth="1"/>
    <col min="4875" max="4877" width="9.85546875" style="47" customWidth="1"/>
    <col min="4878" max="4880" width="9.28515625" style="47" customWidth="1"/>
    <col min="4881" max="4883" width="10" style="47" customWidth="1"/>
    <col min="4884" max="4884" width="10.5703125" style="47" customWidth="1"/>
    <col min="4885" max="4885" width="10.28515625" style="47" customWidth="1"/>
    <col min="4886" max="4886" width="11.85546875" style="47" customWidth="1"/>
    <col min="4887" max="4887" width="14" style="47" customWidth="1"/>
    <col min="4888" max="4889" width="9.140625" style="47"/>
    <col min="4890" max="4890" width="16.42578125" style="47" bestFit="1" customWidth="1"/>
    <col min="4891" max="5118" width="9.140625" style="47"/>
    <col min="5119" max="5119" width="3.28515625" style="47" customWidth="1"/>
    <col min="5120" max="5120" width="22.5703125" style="47" customWidth="1"/>
    <col min="5121" max="5121" width="6.140625" style="47" customWidth="1"/>
    <col min="5122" max="5122" width="7.5703125" style="47" customWidth="1"/>
    <col min="5123" max="5123" width="7.28515625" style="47" customWidth="1"/>
    <col min="5124" max="5124" width="6.85546875" style="47" customWidth="1"/>
    <col min="5125" max="5125" width="6.7109375" style="47" customWidth="1"/>
    <col min="5126" max="5127" width="7.85546875" style="47" customWidth="1"/>
    <col min="5128" max="5130" width="11.140625" style="47" customWidth="1"/>
    <col min="5131" max="5133" width="9.85546875" style="47" customWidth="1"/>
    <col min="5134" max="5136" width="9.28515625" style="47" customWidth="1"/>
    <col min="5137" max="5139" width="10" style="47" customWidth="1"/>
    <col min="5140" max="5140" width="10.5703125" style="47" customWidth="1"/>
    <col min="5141" max="5141" width="10.28515625" style="47" customWidth="1"/>
    <col min="5142" max="5142" width="11.85546875" style="47" customWidth="1"/>
    <col min="5143" max="5143" width="14" style="47" customWidth="1"/>
    <col min="5144" max="5145" width="9.140625" style="47"/>
    <col min="5146" max="5146" width="16.42578125" style="47" bestFit="1" customWidth="1"/>
    <col min="5147" max="5374" width="9.140625" style="47"/>
    <col min="5375" max="5375" width="3.28515625" style="47" customWidth="1"/>
    <col min="5376" max="5376" width="22.5703125" style="47" customWidth="1"/>
    <col min="5377" max="5377" width="6.140625" style="47" customWidth="1"/>
    <col min="5378" max="5378" width="7.5703125" style="47" customWidth="1"/>
    <col min="5379" max="5379" width="7.28515625" style="47" customWidth="1"/>
    <col min="5380" max="5380" width="6.85546875" style="47" customWidth="1"/>
    <col min="5381" max="5381" width="6.7109375" style="47" customWidth="1"/>
    <col min="5382" max="5383" width="7.85546875" style="47" customWidth="1"/>
    <col min="5384" max="5386" width="11.140625" style="47" customWidth="1"/>
    <col min="5387" max="5389" width="9.85546875" style="47" customWidth="1"/>
    <col min="5390" max="5392" width="9.28515625" style="47" customWidth="1"/>
    <col min="5393" max="5395" width="10" style="47" customWidth="1"/>
    <col min="5396" max="5396" width="10.5703125" style="47" customWidth="1"/>
    <col min="5397" max="5397" width="10.28515625" style="47" customWidth="1"/>
    <col min="5398" max="5398" width="11.85546875" style="47" customWidth="1"/>
    <col min="5399" max="5399" width="14" style="47" customWidth="1"/>
    <col min="5400" max="5401" width="9.140625" style="47"/>
    <col min="5402" max="5402" width="16.42578125" style="47" bestFit="1" customWidth="1"/>
    <col min="5403" max="5630" width="9.140625" style="47"/>
    <col min="5631" max="5631" width="3.28515625" style="47" customWidth="1"/>
    <col min="5632" max="5632" width="22.5703125" style="47" customWidth="1"/>
    <col min="5633" max="5633" width="6.140625" style="47" customWidth="1"/>
    <col min="5634" max="5634" width="7.5703125" style="47" customWidth="1"/>
    <col min="5635" max="5635" width="7.28515625" style="47" customWidth="1"/>
    <col min="5636" max="5636" width="6.85546875" style="47" customWidth="1"/>
    <col min="5637" max="5637" width="6.7109375" style="47" customWidth="1"/>
    <col min="5638" max="5639" width="7.85546875" style="47" customWidth="1"/>
    <col min="5640" max="5642" width="11.140625" style="47" customWidth="1"/>
    <col min="5643" max="5645" width="9.85546875" style="47" customWidth="1"/>
    <col min="5646" max="5648" width="9.28515625" style="47" customWidth="1"/>
    <col min="5649" max="5651" width="10" style="47" customWidth="1"/>
    <col min="5652" max="5652" width="10.5703125" style="47" customWidth="1"/>
    <col min="5653" max="5653" width="10.28515625" style="47" customWidth="1"/>
    <col min="5654" max="5654" width="11.85546875" style="47" customWidth="1"/>
    <col min="5655" max="5655" width="14" style="47" customWidth="1"/>
    <col min="5656" max="5657" width="9.140625" style="47"/>
    <col min="5658" max="5658" width="16.42578125" style="47" bestFit="1" customWidth="1"/>
    <col min="5659" max="5886" width="9.140625" style="47"/>
    <col min="5887" max="5887" width="3.28515625" style="47" customWidth="1"/>
    <col min="5888" max="5888" width="22.5703125" style="47" customWidth="1"/>
    <col min="5889" max="5889" width="6.140625" style="47" customWidth="1"/>
    <col min="5890" max="5890" width="7.5703125" style="47" customWidth="1"/>
    <col min="5891" max="5891" width="7.28515625" style="47" customWidth="1"/>
    <col min="5892" max="5892" width="6.85546875" style="47" customWidth="1"/>
    <col min="5893" max="5893" width="6.7109375" style="47" customWidth="1"/>
    <col min="5894" max="5895" width="7.85546875" style="47" customWidth="1"/>
    <col min="5896" max="5898" width="11.140625" style="47" customWidth="1"/>
    <col min="5899" max="5901" width="9.85546875" style="47" customWidth="1"/>
    <col min="5902" max="5904" width="9.28515625" style="47" customWidth="1"/>
    <col min="5905" max="5907" width="10" style="47" customWidth="1"/>
    <col min="5908" max="5908" width="10.5703125" style="47" customWidth="1"/>
    <col min="5909" max="5909" width="10.28515625" style="47" customWidth="1"/>
    <col min="5910" max="5910" width="11.85546875" style="47" customWidth="1"/>
    <col min="5911" max="5911" width="14" style="47" customWidth="1"/>
    <col min="5912" max="5913" width="9.140625" style="47"/>
    <col min="5914" max="5914" width="16.42578125" style="47" bestFit="1" customWidth="1"/>
    <col min="5915" max="6142" width="9.140625" style="47"/>
    <col min="6143" max="6143" width="3.28515625" style="47" customWidth="1"/>
    <col min="6144" max="6144" width="22.5703125" style="47" customWidth="1"/>
    <col min="6145" max="6145" width="6.140625" style="47" customWidth="1"/>
    <col min="6146" max="6146" width="7.5703125" style="47" customWidth="1"/>
    <col min="6147" max="6147" width="7.28515625" style="47" customWidth="1"/>
    <col min="6148" max="6148" width="6.85546875" style="47" customWidth="1"/>
    <col min="6149" max="6149" width="6.7109375" style="47" customWidth="1"/>
    <col min="6150" max="6151" width="7.85546875" style="47" customWidth="1"/>
    <col min="6152" max="6154" width="11.140625" style="47" customWidth="1"/>
    <col min="6155" max="6157" width="9.85546875" style="47" customWidth="1"/>
    <col min="6158" max="6160" width="9.28515625" style="47" customWidth="1"/>
    <col min="6161" max="6163" width="10" style="47" customWidth="1"/>
    <col min="6164" max="6164" width="10.5703125" style="47" customWidth="1"/>
    <col min="6165" max="6165" width="10.28515625" style="47" customWidth="1"/>
    <col min="6166" max="6166" width="11.85546875" style="47" customWidth="1"/>
    <col min="6167" max="6167" width="14" style="47" customWidth="1"/>
    <col min="6168" max="6169" width="9.140625" style="47"/>
    <col min="6170" max="6170" width="16.42578125" style="47" bestFit="1" customWidth="1"/>
    <col min="6171" max="6398" width="9.140625" style="47"/>
    <col min="6399" max="6399" width="3.28515625" style="47" customWidth="1"/>
    <col min="6400" max="6400" width="22.5703125" style="47" customWidth="1"/>
    <col min="6401" max="6401" width="6.140625" style="47" customWidth="1"/>
    <col min="6402" max="6402" width="7.5703125" style="47" customWidth="1"/>
    <col min="6403" max="6403" width="7.28515625" style="47" customWidth="1"/>
    <col min="6404" max="6404" width="6.85546875" style="47" customWidth="1"/>
    <col min="6405" max="6405" width="6.7109375" style="47" customWidth="1"/>
    <col min="6406" max="6407" width="7.85546875" style="47" customWidth="1"/>
    <col min="6408" max="6410" width="11.140625" style="47" customWidth="1"/>
    <col min="6411" max="6413" width="9.85546875" style="47" customWidth="1"/>
    <col min="6414" max="6416" width="9.28515625" style="47" customWidth="1"/>
    <col min="6417" max="6419" width="10" style="47" customWidth="1"/>
    <col min="6420" max="6420" width="10.5703125" style="47" customWidth="1"/>
    <col min="6421" max="6421" width="10.28515625" style="47" customWidth="1"/>
    <col min="6422" max="6422" width="11.85546875" style="47" customWidth="1"/>
    <col min="6423" max="6423" width="14" style="47" customWidth="1"/>
    <col min="6424" max="6425" width="9.140625" style="47"/>
    <col min="6426" max="6426" width="16.42578125" style="47" bestFit="1" customWidth="1"/>
    <col min="6427" max="6654" width="9.140625" style="47"/>
    <col min="6655" max="6655" width="3.28515625" style="47" customWidth="1"/>
    <col min="6656" max="6656" width="22.5703125" style="47" customWidth="1"/>
    <col min="6657" max="6657" width="6.140625" style="47" customWidth="1"/>
    <col min="6658" max="6658" width="7.5703125" style="47" customWidth="1"/>
    <col min="6659" max="6659" width="7.28515625" style="47" customWidth="1"/>
    <col min="6660" max="6660" width="6.85546875" style="47" customWidth="1"/>
    <col min="6661" max="6661" width="6.7109375" style="47" customWidth="1"/>
    <col min="6662" max="6663" width="7.85546875" style="47" customWidth="1"/>
    <col min="6664" max="6666" width="11.140625" style="47" customWidth="1"/>
    <col min="6667" max="6669" width="9.85546875" style="47" customWidth="1"/>
    <col min="6670" max="6672" width="9.28515625" style="47" customWidth="1"/>
    <col min="6673" max="6675" width="10" style="47" customWidth="1"/>
    <col min="6676" max="6676" width="10.5703125" style="47" customWidth="1"/>
    <col min="6677" max="6677" width="10.28515625" style="47" customWidth="1"/>
    <col min="6678" max="6678" width="11.85546875" style="47" customWidth="1"/>
    <col min="6679" max="6679" width="14" style="47" customWidth="1"/>
    <col min="6680" max="6681" width="9.140625" style="47"/>
    <col min="6682" max="6682" width="16.42578125" style="47" bestFit="1" customWidth="1"/>
    <col min="6683" max="6910" width="9.140625" style="47"/>
    <col min="6911" max="6911" width="3.28515625" style="47" customWidth="1"/>
    <col min="6912" max="6912" width="22.5703125" style="47" customWidth="1"/>
    <col min="6913" max="6913" width="6.140625" style="47" customWidth="1"/>
    <col min="6914" max="6914" width="7.5703125" style="47" customWidth="1"/>
    <col min="6915" max="6915" width="7.28515625" style="47" customWidth="1"/>
    <col min="6916" max="6916" width="6.85546875" style="47" customWidth="1"/>
    <col min="6917" max="6917" width="6.7109375" style="47" customWidth="1"/>
    <col min="6918" max="6919" width="7.85546875" style="47" customWidth="1"/>
    <col min="6920" max="6922" width="11.140625" style="47" customWidth="1"/>
    <col min="6923" max="6925" width="9.85546875" style="47" customWidth="1"/>
    <col min="6926" max="6928" width="9.28515625" style="47" customWidth="1"/>
    <col min="6929" max="6931" width="10" style="47" customWidth="1"/>
    <col min="6932" max="6932" width="10.5703125" style="47" customWidth="1"/>
    <col min="6933" max="6933" width="10.28515625" style="47" customWidth="1"/>
    <col min="6934" max="6934" width="11.85546875" style="47" customWidth="1"/>
    <col min="6935" max="6935" width="14" style="47" customWidth="1"/>
    <col min="6936" max="6937" width="9.140625" style="47"/>
    <col min="6938" max="6938" width="16.42578125" style="47" bestFit="1" customWidth="1"/>
    <col min="6939" max="7166" width="9.140625" style="47"/>
    <col min="7167" max="7167" width="3.28515625" style="47" customWidth="1"/>
    <col min="7168" max="7168" width="22.5703125" style="47" customWidth="1"/>
    <col min="7169" max="7169" width="6.140625" style="47" customWidth="1"/>
    <col min="7170" max="7170" width="7.5703125" style="47" customWidth="1"/>
    <col min="7171" max="7171" width="7.28515625" style="47" customWidth="1"/>
    <col min="7172" max="7172" width="6.85546875" style="47" customWidth="1"/>
    <col min="7173" max="7173" width="6.7109375" style="47" customWidth="1"/>
    <col min="7174" max="7175" width="7.85546875" style="47" customWidth="1"/>
    <col min="7176" max="7178" width="11.140625" style="47" customWidth="1"/>
    <col min="7179" max="7181" width="9.85546875" style="47" customWidth="1"/>
    <col min="7182" max="7184" width="9.28515625" style="47" customWidth="1"/>
    <col min="7185" max="7187" width="10" style="47" customWidth="1"/>
    <col min="7188" max="7188" width="10.5703125" style="47" customWidth="1"/>
    <col min="7189" max="7189" width="10.28515625" style="47" customWidth="1"/>
    <col min="7190" max="7190" width="11.85546875" style="47" customWidth="1"/>
    <col min="7191" max="7191" width="14" style="47" customWidth="1"/>
    <col min="7192" max="7193" width="9.140625" style="47"/>
    <col min="7194" max="7194" width="16.42578125" style="47" bestFit="1" customWidth="1"/>
    <col min="7195" max="7422" width="9.140625" style="47"/>
    <col min="7423" max="7423" width="3.28515625" style="47" customWidth="1"/>
    <col min="7424" max="7424" width="22.5703125" style="47" customWidth="1"/>
    <col min="7425" max="7425" width="6.140625" style="47" customWidth="1"/>
    <col min="7426" max="7426" width="7.5703125" style="47" customWidth="1"/>
    <col min="7427" max="7427" width="7.28515625" style="47" customWidth="1"/>
    <col min="7428" max="7428" width="6.85546875" style="47" customWidth="1"/>
    <col min="7429" max="7429" width="6.7109375" style="47" customWidth="1"/>
    <col min="7430" max="7431" width="7.85546875" style="47" customWidth="1"/>
    <col min="7432" max="7434" width="11.140625" style="47" customWidth="1"/>
    <col min="7435" max="7437" width="9.85546875" style="47" customWidth="1"/>
    <col min="7438" max="7440" width="9.28515625" style="47" customWidth="1"/>
    <col min="7441" max="7443" width="10" style="47" customWidth="1"/>
    <col min="7444" max="7444" width="10.5703125" style="47" customWidth="1"/>
    <col min="7445" max="7445" width="10.28515625" style="47" customWidth="1"/>
    <col min="7446" max="7446" width="11.85546875" style="47" customWidth="1"/>
    <col min="7447" max="7447" width="14" style="47" customWidth="1"/>
    <col min="7448" max="7449" width="9.140625" style="47"/>
    <col min="7450" max="7450" width="16.42578125" style="47" bestFit="1" customWidth="1"/>
    <col min="7451" max="7678" width="9.140625" style="47"/>
    <col min="7679" max="7679" width="3.28515625" style="47" customWidth="1"/>
    <col min="7680" max="7680" width="22.5703125" style="47" customWidth="1"/>
    <col min="7681" max="7681" width="6.140625" style="47" customWidth="1"/>
    <col min="7682" max="7682" width="7.5703125" style="47" customWidth="1"/>
    <col min="7683" max="7683" width="7.28515625" style="47" customWidth="1"/>
    <col min="7684" max="7684" width="6.85546875" style="47" customWidth="1"/>
    <col min="7685" max="7685" width="6.7109375" style="47" customWidth="1"/>
    <col min="7686" max="7687" width="7.85546875" style="47" customWidth="1"/>
    <col min="7688" max="7690" width="11.140625" style="47" customWidth="1"/>
    <col min="7691" max="7693" width="9.85546875" style="47" customWidth="1"/>
    <col min="7694" max="7696" width="9.28515625" style="47" customWidth="1"/>
    <col min="7697" max="7699" width="10" style="47" customWidth="1"/>
    <col min="7700" max="7700" width="10.5703125" style="47" customWidth="1"/>
    <col min="7701" max="7701" width="10.28515625" style="47" customWidth="1"/>
    <col min="7702" max="7702" width="11.85546875" style="47" customWidth="1"/>
    <col min="7703" max="7703" width="14" style="47" customWidth="1"/>
    <col min="7704" max="7705" width="9.140625" style="47"/>
    <col min="7706" max="7706" width="16.42578125" style="47" bestFit="1" customWidth="1"/>
    <col min="7707" max="7934" width="9.140625" style="47"/>
    <col min="7935" max="7935" width="3.28515625" style="47" customWidth="1"/>
    <col min="7936" max="7936" width="22.5703125" style="47" customWidth="1"/>
    <col min="7937" max="7937" width="6.140625" style="47" customWidth="1"/>
    <col min="7938" max="7938" width="7.5703125" style="47" customWidth="1"/>
    <col min="7939" max="7939" width="7.28515625" style="47" customWidth="1"/>
    <col min="7940" max="7940" width="6.85546875" style="47" customWidth="1"/>
    <col min="7941" max="7941" width="6.7109375" style="47" customWidth="1"/>
    <col min="7942" max="7943" width="7.85546875" style="47" customWidth="1"/>
    <col min="7944" max="7946" width="11.140625" style="47" customWidth="1"/>
    <col min="7947" max="7949" width="9.85546875" style="47" customWidth="1"/>
    <col min="7950" max="7952" width="9.28515625" style="47" customWidth="1"/>
    <col min="7953" max="7955" width="10" style="47" customWidth="1"/>
    <col min="7956" max="7956" width="10.5703125" style="47" customWidth="1"/>
    <col min="7957" max="7957" width="10.28515625" style="47" customWidth="1"/>
    <col min="7958" max="7958" width="11.85546875" style="47" customWidth="1"/>
    <col min="7959" max="7959" width="14" style="47" customWidth="1"/>
    <col min="7960" max="7961" width="9.140625" style="47"/>
    <col min="7962" max="7962" width="16.42578125" style="47" bestFit="1" customWidth="1"/>
    <col min="7963" max="8190" width="9.140625" style="47"/>
    <col min="8191" max="8191" width="3.28515625" style="47" customWidth="1"/>
    <col min="8192" max="8192" width="22.5703125" style="47" customWidth="1"/>
    <col min="8193" max="8193" width="6.140625" style="47" customWidth="1"/>
    <col min="8194" max="8194" width="7.5703125" style="47" customWidth="1"/>
    <col min="8195" max="8195" width="7.28515625" style="47" customWidth="1"/>
    <col min="8196" max="8196" width="6.85546875" style="47" customWidth="1"/>
    <col min="8197" max="8197" width="6.7109375" style="47" customWidth="1"/>
    <col min="8198" max="8199" width="7.85546875" style="47" customWidth="1"/>
    <col min="8200" max="8202" width="11.140625" style="47" customWidth="1"/>
    <col min="8203" max="8205" width="9.85546875" style="47" customWidth="1"/>
    <col min="8206" max="8208" width="9.28515625" style="47" customWidth="1"/>
    <col min="8209" max="8211" width="10" style="47" customWidth="1"/>
    <col min="8212" max="8212" width="10.5703125" style="47" customWidth="1"/>
    <col min="8213" max="8213" width="10.28515625" style="47" customWidth="1"/>
    <col min="8214" max="8214" width="11.85546875" style="47" customWidth="1"/>
    <col min="8215" max="8215" width="14" style="47" customWidth="1"/>
    <col min="8216" max="8217" width="9.140625" style="47"/>
    <col min="8218" max="8218" width="16.42578125" style="47" bestFit="1" customWidth="1"/>
    <col min="8219" max="8446" width="9.140625" style="47"/>
    <col min="8447" max="8447" width="3.28515625" style="47" customWidth="1"/>
    <col min="8448" max="8448" width="22.5703125" style="47" customWidth="1"/>
    <col min="8449" max="8449" width="6.140625" style="47" customWidth="1"/>
    <col min="8450" max="8450" width="7.5703125" style="47" customWidth="1"/>
    <col min="8451" max="8451" width="7.28515625" style="47" customWidth="1"/>
    <col min="8452" max="8452" width="6.85546875" style="47" customWidth="1"/>
    <col min="8453" max="8453" width="6.7109375" style="47" customWidth="1"/>
    <col min="8454" max="8455" width="7.85546875" style="47" customWidth="1"/>
    <col min="8456" max="8458" width="11.140625" style="47" customWidth="1"/>
    <col min="8459" max="8461" width="9.85546875" style="47" customWidth="1"/>
    <col min="8462" max="8464" width="9.28515625" style="47" customWidth="1"/>
    <col min="8465" max="8467" width="10" style="47" customWidth="1"/>
    <col min="8468" max="8468" width="10.5703125" style="47" customWidth="1"/>
    <col min="8469" max="8469" width="10.28515625" style="47" customWidth="1"/>
    <col min="8470" max="8470" width="11.85546875" style="47" customWidth="1"/>
    <col min="8471" max="8471" width="14" style="47" customWidth="1"/>
    <col min="8472" max="8473" width="9.140625" style="47"/>
    <col min="8474" max="8474" width="16.42578125" style="47" bestFit="1" customWidth="1"/>
    <col min="8475" max="8702" width="9.140625" style="47"/>
    <col min="8703" max="8703" width="3.28515625" style="47" customWidth="1"/>
    <col min="8704" max="8704" width="22.5703125" style="47" customWidth="1"/>
    <col min="8705" max="8705" width="6.140625" style="47" customWidth="1"/>
    <col min="8706" max="8706" width="7.5703125" style="47" customWidth="1"/>
    <col min="8707" max="8707" width="7.28515625" style="47" customWidth="1"/>
    <col min="8708" max="8708" width="6.85546875" style="47" customWidth="1"/>
    <col min="8709" max="8709" width="6.7109375" style="47" customWidth="1"/>
    <col min="8710" max="8711" width="7.85546875" style="47" customWidth="1"/>
    <col min="8712" max="8714" width="11.140625" style="47" customWidth="1"/>
    <col min="8715" max="8717" width="9.85546875" style="47" customWidth="1"/>
    <col min="8718" max="8720" width="9.28515625" style="47" customWidth="1"/>
    <col min="8721" max="8723" width="10" style="47" customWidth="1"/>
    <col min="8724" max="8724" width="10.5703125" style="47" customWidth="1"/>
    <col min="8725" max="8725" width="10.28515625" style="47" customWidth="1"/>
    <col min="8726" max="8726" width="11.85546875" style="47" customWidth="1"/>
    <col min="8727" max="8727" width="14" style="47" customWidth="1"/>
    <col min="8728" max="8729" width="9.140625" style="47"/>
    <col min="8730" max="8730" width="16.42578125" style="47" bestFit="1" customWidth="1"/>
    <col min="8731" max="8958" width="9.140625" style="47"/>
    <col min="8959" max="8959" width="3.28515625" style="47" customWidth="1"/>
    <col min="8960" max="8960" width="22.5703125" style="47" customWidth="1"/>
    <col min="8961" max="8961" width="6.140625" style="47" customWidth="1"/>
    <col min="8962" max="8962" width="7.5703125" style="47" customWidth="1"/>
    <col min="8963" max="8963" width="7.28515625" style="47" customWidth="1"/>
    <col min="8964" max="8964" width="6.85546875" style="47" customWidth="1"/>
    <col min="8965" max="8965" width="6.7109375" style="47" customWidth="1"/>
    <col min="8966" max="8967" width="7.85546875" style="47" customWidth="1"/>
    <col min="8968" max="8970" width="11.140625" style="47" customWidth="1"/>
    <col min="8971" max="8973" width="9.85546875" style="47" customWidth="1"/>
    <col min="8974" max="8976" width="9.28515625" style="47" customWidth="1"/>
    <col min="8977" max="8979" width="10" style="47" customWidth="1"/>
    <col min="8980" max="8980" width="10.5703125" style="47" customWidth="1"/>
    <col min="8981" max="8981" width="10.28515625" style="47" customWidth="1"/>
    <col min="8982" max="8982" width="11.85546875" style="47" customWidth="1"/>
    <col min="8983" max="8983" width="14" style="47" customWidth="1"/>
    <col min="8984" max="8985" width="9.140625" style="47"/>
    <col min="8986" max="8986" width="16.42578125" style="47" bestFit="1" customWidth="1"/>
    <col min="8987" max="9214" width="9.140625" style="47"/>
    <col min="9215" max="9215" width="3.28515625" style="47" customWidth="1"/>
    <col min="9216" max="9216" width="22.5703125" style="47" customWidth="1"/>
    <col min="9217" max="9217" width="6.140625" style="47" customWidth="1"/>
    <col min="9218" max="9218" width="7.5703125" style="47" customWidth="1"/>
    <col min="9219" max="9219" width="7.28515625" style="47" customWidth="1"/>
    <col min="9220" max="9220" width="6.85546875" style="47" customWidth="1"/>
    <col min="9221" max="9221" width="6.7109375" style="47" customWidth="1"/>
    <col min="9222" max="9223" width="7.85546875" style="47" customWidth="1"/>
    <col min="9224" max="9226" width="11.140625" style="47" customWidth="1"/>
    <col min="9227" max="9229" width="9.85546875" style="47" customWidth="1"/>
    <col min="9230" max="9232" width="9.28515625" style="47" customWidth="1"/>
    <col min="9233" max="9235" width="10" style="47" customWidth="1"/>
    <col min="9236" max="9236" width="10.5703125" style="47" customWidth="1"/>
    <col min="9237" max="9237" width="10.28515625" style="47" customWidth="1"/>
    <col min="9238" max="9238" width="11.85546875" style="47" customWidth="1"/>
    <col min="9239" max="9239" width="14" style="47" customWidth="1"/>
    <col min="9240" max="9241" width="9.140625" style="47"/>
    <col min="9242" max="9242" width="16.42578125" style="47" bestFit="1" customWidth="1"/>
    <col min="9243" max="9470" width="9.140625" style="47"/>
    <col min="9471" max="9471" width="3.28515625" style="47" customWidth="1"/>
    <col min="9472" max="9472" width="22.5703125" style="47" customWidth="1"/>
    <col min="9473" max="9473" width="6.140625" style="47" customWidth="1"/>
    <col min="9474" max="9474" width="7.5703125" style="47" customWidth="1"/>
    <col min="9475" max="9475" width="7.28515625" style="47" customWidth="1"/>
    <col min="9476" max="9476" width="6.85546875" style="47" customWidth="1"/>
    <col min="9477" max="9477" width="6.7109375" style="47" customWidth="1"/>
    <col min="9478" max="9479" width="7.85546875" style="47" customWidth="1"/>
    <col min="9480" max="9482" width="11.140625" style="47" customWidth="1"/>
    <col min="9483" max="9485" width="9.85546875" style="47" customWidth="1"/>
    <col min="9486" max="9488" width="9.28515625" style="47" customWidth="1"/>
    <col min="9489" max="9491" width="10" style="47" customWidth="1"/>
    <col min="9492" max="9492" width="10.5703125" style="47" customWidth="1"/>
    <col min="9493" max="9493" width="10.28515625" style="47" customWidth="1"/>
    <col min="9494" max="9494" width="11.85546875" style="47" customWidth="1"/>
    <col min="9495" max="9495" width="14" style="47" customWidth="1"/>
    <col min="9496" max="9497" width="9.140625" style="47"/>
    <col min="9498" max="9498" width="16.42578125" style="47" bestFit="1" customWidth="1"/>
    <col min="9499" max="9726" width="9.140625" style="47"/>
    <col min="9727" max="9727" width="3.28515625" style="47" customWidth="1"/>
    <col min="9728" max="9728" width="22.5703125" style="47" customWidth="1"/>
    <col min="9729" max="9729" width="6.140625" style="47" customWidth="1"/>
    <col min="9730" max="9730" width="7.5703125" style="47" customWidth="1"/>
    <col min="9731" max="9731" width="7.28515625" style="47" customWidth="1"/>
    <col min="9732" max="9732" width="6.85546875" style="47" customWidth="1"/>
    <col min="9733" max="9733" width="6.7109375" style="47" customWidth="1"/>
    <col min="9734" max="9735" width="7.85546875" style="47" customWidth="1"/>
    <col min="9736" max="9738" width="11.140625" style="47" customWidth="1"/>
    <col min="9739" max="9741" width="9.85546875" style="47" customWidth="1"/>
    <col min="9742" max="9744" width="9.28515625" style="47" customWidth="1"/>
    <col min="9745" max="9747" width="10" style="47" customWidth="1"/>
    <col min="9748" max="9748" width="10.5703125" style="47" customWidth="1"/>
    <col min="9749" max="9749" width="10.28515625" style="47" customWidth="1"/>
    <col min="9750" max="9750" width="11.85546875" style="47" customWidth="1"/>
    <col min="9751" max="9751" width="14" style="47" customWidth="1"/>
    <col min="9752" max="9753" width="9.140625" style="47"/>
    <col min="9754" max="9754" width="16.42578125" style="47" bestFit="1" customWidth="1"/>
    <col min="9755" max="9982" width="9.140625" style="47"/>
    <col min="9983" max="9983" width="3.28515625" style="47" customWidth="1"/>
    <col min="9984" max="9984" width="22.5703125" style="47" customWidth="1"/>
    <col min="9985" max="9985" width="6.140625" style="47" customWidth="1"/>
    <col min="9986" max="9986" width="7.5703125" style="47" customWidth="1"/>
    <col min="9987" max="9987" width="7.28515625" style="47" customWidth="1"/>
    <col min="9988" max="9988" width="6.85546875" style="47" customWidth="1"/>
    <col min="9989" max="9989" width="6.7109375" style="47" customWidth="1"/>
    <col min="9990" max="9991" width="7.85546875" style="47" customWidth="1"/>
    <col min="9992" max="9994" width="11.140625" style="47" customWidth="1"/>
    <col min="9995" max="9997" width="9.85546875" style="47" customWidth="1"/>
    <col min="9998" max="10000" width="9.28515625" style="47" customWidth="1"/>
    <col min="10001" max="10003" width="10" style="47" customWidth="1"/>
    <col min="10004" max="10004" width="10.5703125" style="47" customWidth="1"/>
    <col min="10005" max="10005" width="10.28515625" style="47" customWidth="1"/>
    <col min="10006" max="10006" width="11.85546875" style="47" customWidth="1"/>
    <col min="10007" max="10007" width="14" style="47" customWidth="1"/>
    <col min="10008" max="10009" width="9.140625" style="47"/>
    <col min="10010" max="10010" width="16.42578125" style="47" bestFit="1" customWidth="1"/>
    <col min="10011" max="10238" width="9.140625" style="47"/>
    <col min="10239" max="10239" width="3.28515625" style="47" customWidth="1"/>
    <col min="10240" max="10240" width="22.5703125" style="47" customWidth="1"/>
    <col min="10241" max="10241" width="6.140625" style="47" customWidth="1"/>
    <col min="10242" max="10242" width="7.5703125" style="47" customWidth="1"/>
    <col min="10243" max="10243" width="7.28515625" style="47" customWidth="1"/>
    <col min="10244" max="10244" width="6.85546875" style="47" customWidth="1"/>
    <col min="10245" max="10245" width="6.7109375" style="47" customWidth="1"/>
    <col min="10246" max="10247" width="7.85546875" style="47" customWidth="1"/>
    <col min="10248" max="10250" width="11.140625" style="47" customWidth="1"/>
    <col min="10251" max="10253" width="9.85546875" style="47" customWidth="1"/>
    <col min="10254" max="10256" width="9.28515625" style="47" customWidth="1"/>
    <col min="10257" max="10259" width="10" style="47" customWidth="1"/>
    <col min="10260" max="10260" width="10.5703125" style="47" customWidth="1"/>
    <col min="10261" max="10261" width="10.28515625" style="47" customWidth="1"/>
    <col min="10262" max="10262" width="11.85546875" style="47" customWidth="1"/>
    <col min="10263" max="10263" width="14" style="47" customWidth="1"/>
    <col min="10264" max="10265" width="9.140625" style="47"/>
    <col min="10266" max="10266" width="16.42578125" style="47" bestFit="1" customWidth="1"/>
    <col min="10267" max="10494" width="9.140625" style="47"/>
    <col min="10495" max="10495" width="3.28515625" style="47" customWidth="1"/>
    <col min="10496" max="10496" width="22.5703125" style="47" customWidth="1"/>
    <col min="10497" max="10497" width="6.140625" style="47" customWidth="1"/>
    <col min="10498" max="10498" width="7.5703125" style="47" customWidth="1"/>
    <col min="10499" max="10499" width="7.28515625" style="47" customWidth="1"/>
    <col min="10500" max="10500" width="6.85546875" style="47" customWidth="1"/>
    <col min="10501" max="10501" width="6.7109375" style="47" customWidth="1"/>
    <col min="10502" max="10503" width="7.85546875" style="47" customWidth="1"/>
    <col min="10504" max="10506" width="11.140625" style="47" customWidth="1"/>
    <col min="10507" max="10509" width="9.85546875" style="47" customWidth="1"/>
    <col min="10510" max="10512" width="9.28515625" style="47" customWidth="1"/>
    <col min="10513" max="10515" width="10" style="47" customWidth="1"/>
    <col min="10516" max="10516" width="10.5703125" style="47" customWidth="1"/>
    <col min="10517" max="10517" width="10.28515625" style="47" customWidth="1"/>
    <col min="10518" max="10518" width="11.85546875" style="47" customWidth="1"/>
    <col min="10519" max="10519" width="14" style="47" customWidth="1"/>
    <col min="10520" max="10521" width="9.140625" style="47"/>
    <col min="10522" max="10522" width="16.42578125" style="47" bestFit="1" customWidth="1"/>
    <col min="10523" max="10750" width="9.140625" style="47"/>
    <col min="10751" max="10751" width="3.28515625" style="47" customWidth="1"/>
    <col min="10752" max="10752" width="22.5703125" style="47" customWidth="1"/>
    <col min="10753" max="10753" width="6.140625" style="47" customWidth="1"/>
    <col min="10754" max="10754" width="7.5703125" style="47" customWidth="1"/>
    <col min="10755" max="10755" width="7.28515625" style="47" customWidth="1"/>
    <col min="10756" max="10756" width="6.85546875" style="47" customWidth="1"/>
    <col min="10757" max="10757" width="6.7109375" style="47" customWidth="1"/>
    <col min="10758" max="10759" width="7.85546875" style="47" customWidth="1"/>
    <col min="10760" max="10762" width="11.140625" style="47" customWidth="1"/>
    <col min="10763" max="10765" width="9.85546875" style="47" customWidth="1"/>
    <col min="10766" max="10768" width="9.28515625" style="47" customWidth="1"/>
    <col min="10769" max="10771" width="10" style="47" customWidth="1"/>
    <col min="10772" max="10772" width="10.5703125" style="47" customWidth="1"/>
    <col min="10773" max="10773" width="10.28515625" style="47" customWidth="1"/>
    <col min="10774" max="10774" width="11.85546875" style="47" customWidth="1"/>
    <col min="10775" max="10775" width="14" style="47" customWidth="1"/>
    <col min="10776" max="10777" width="9.140625" style="47"/>
    <col min="10778" max="10778" width="16.42578125" style="47" bestFit="1" customWidth="1"/>
    <col min="10779" max="11006" width="9.140625" style="47"/>
    <col min="11007" max="11007" width="3.28515625" style="47" customWidth="1"/>
    <col min="11008" max="11008" width="22.5703125" style="47" customWidth="1"/>
    <col min="11009" max="11009" width="6.140625" style="47" customWidth="1"/>
    <col min="11010" max="11010" width="7.5703125" style="47" customWidth="1"/>
    <col min="11011" max="11011" width="7.28515625" style="47" customWidth="1"/>
    <col min="11012" max="11012" width="6.85546875" style="47" customWidth="1"/>
    <col min="11013" max="11013" width="6.7109375" style="47" customWidth="1"/>
    <col min="11014" max="11015" width="7.85546875" style="47" customWidth="1"/>
    <col min="11016" max="11018" width="11.140625" style="47" customWidth="1"/>
    <col min="11019" max="11021" width="9.85546875" style="47" customWidth="1"/>
    <col min="11022" max="11024" width="9.28515625" style="47" customWidth="1"/>
    <col min="11025" max="11027" width="10" style="47" customWidth="1"/>
    <col min="11028" max="11028" width="10.5703125" style="47" customWidth="1"/>
    <col min="11029" max="11029" width="10.28515625" style="47" customWidth="1"/>
    <col min="11030" max="11030" width="11.85546875" style="47" customWidth="1"/>
    <col min="11031" max="11031" width="14" style="47" customWidth="1"/>
    <col min="11032" max="11033" width="9.140625" style="47"/>
    <col min="11034" max="11034" width="16.42578125" style="47" bestFit="1" customWidth="1"/>
    <col min="11035" max="11262" width="9.140625" style="47"/>
    <col min="11263" max="11263" width="3.28515625" style="47" customWidth="1"/>
    <col min="11264" max="11264" width="22.5703125" style="47" customWidth="1"/>
    <col min="11265" max="11265" width="6.140625" style="47" customWidth="1"/>
    <col min="11266" max="11266" width="7.5703125" style="47" customWidth="1"/>
    <col min="11267" max="11267" width="7.28515625" style="47" customWidth="1"/>
    <col min="11268" max="11268" width="6.85546875" style="47" customWidth="1"/>
    <col min="11269" max="11269" width="6.7109375" style="47" customWidth="1"/>
    <col min="11270" max="11271" width="7.85546875" style="47" customWidth="1"/>
    <col min="11272" max="11274" width="11.140625" style="47" customWidth="1"/>
    <col min="11275" max="11277" width="9.85546875" style="47" customWidth="1"/>
    <col min="11278" max="11280" width="9.28515625" style="47" customWidth="1"/>
    <col min="11281" max="11283" width="10" style="47" customWidth="1"/>
    <col min="11284" max="11284" width="10.5703125" style="47" customWidth="1"/>
    <col min="11285" max="11285" width="10.28515625" style="47" customWidth="1"/>
    <col min="11286" max="11286" width="11.85546875" style="47" customWidth="1"/>
    <col min="11287" max="11287" width="14" style="47" customWidth="1"/>
    <col min="11288" max="11289" width="9.140625" style="47"/>
    <col min="11290" max="11290" width="16.42578125" style="47" bestFit="1" customWidth="1"/>
    <col min="11291" max="11518" width="9.140625" style="47"/>
    <col min="11519" max="11519" width="3.28515625" style="47" customWidth="1"/>
    <col min="11520" max="11520" width="22.5703125" style="47" customWidth="1"/>
    <col min="11521" max="11521" width="6.140625" style="47" customWidth="1"/>
    <col min="11522" max="11522" width="7.5703125" style="47" customWidth="1"/>
    <col min="11523" max="11523" width="7.28515625" style="47" customWidth="1"/>
    <col min="11524" max="11524" width="6.85546875" style="47" customWidth="1"/>
    <col min="11525" max="11525" width="6.7109375" style="47" customWidth="1"/>
    <col min="11526" max="11527" width="7.85546875" style="47" customWidth="1"/>
    <col min="11528" max="11530" width="11.140625" style="47" customWidth="1"/>
    <col min="11531" max="11533" width="9.85546875" style="47" customWidth="1"/>
    <col min="11534" max="11536" width="9.28515625" style="47" customWidth="1"/>
    <col min="11537" max="11539" width="10" style="47" customWidth="1"/>
    <col min="11540" max="11540" width="10.5703125" style="47" customWidth="1"/>
    <col min="11541" max="11541" width="10.28515625" style="47" customWidth="1"/>
    <col min="11542" max="11542" width="11.85546875" style="47" customWidth="1"/>
    <col min="11543" max="11543" width="14" style="47" customWidth="1"/>
    <col min="11544" max="11545" width="9.140625" style="47"/>
    <col min="11546" max="11546" width="16.42578125" style="47" bestFit="1" customWidth="1"/>
    <col min="11547" max="11774" width="9.140625" style="47"/>
    <col min="11775" max="11775" width="3.28515625" style="47" customWidth="1"/>
    <col min="11776" max="11776" width="22.5703125" style="47" customWidth="1"/>
    <col min="11777" max="11777" width="6.140625" style="47" customWidth="1"/>
    <col min="11778" max="11778" width="7.5703125" style="47" customWidth="1"/>
    <col min="11779" max="11779" width="7.28515625" style="47" customWidth="1"/>
    <col min="11780" max="11780" width="6.85546875" style="47" customWidth="1"/>
    <col min="11781" max="11781" width="6.7109375" style="47" customWidth="1"/>
    <col min="11782" max="11783" width="7.85546875" style="47" customWidth="1"/>
    <col min="11784" max="11786" width="11.140625" style="47" customWidth="1"/>
    <col min="11787" max="11789" width="9.85546875" style="47" customWidth="1"/>
    <col min="11790" max="11792" width="9.28515625" style="47" customWidth="1"/>
    <col min="11793" max="11795" width="10" style="47" customWidth="1"/>
    <col min="11796" max="11796" width="10.5703125" style="47" customWidth="1"/>
    <col min="11797" max="11797" width="10.28515625" style="47" customWidth="1"/>
    <col min="11798" max="11798" width="11.85546875" style="47" customWidth="1"/>
    <col min="11799" max="11799" width="14" style="47" customWidth="1"/>
    <col min="11800" max="11801" width="9.140625" style="47"/>
    <col min="11802" max="11802" width="16.42578125" style="47" bestFit="1" customWidth="1"/>
    <col min="11803" max="12030" width="9.140625" style="47"/>
    <col min="12031" max="12031" width="3.28515625" style="47" customWidth="1"/>
    <col min="12032" max="12032" width="22.5703125" style="47" customWidth="1"/>
    <col min="12033" max="12033" width="6.140625" style="47" customWidth="1"/>
    <col min="12034" max="12034" width="7.5703125" style="47" customWidth="1"/>
    <col min="12035" max="12035" width="7.28515625" style="47" customWidth="1"/>
    <col min="12036" max="12036" width="6.85546875" style="47" customWidth="1"/>
    <col min="12037" max="12037" width="6.7109375" style="47" customWidth="1"/>
    <col min="12038" max="12039" width="7.85546875" style="47" customWidth="1"/>
    <col min="12040" max="12042" width="11.140625" style="47" customWidth="1"/>
    <col min="12043" max="12045" width="9.85546875" style="47" customWidth="1"/>
    <col min="12046" max="12048" width="9.28515625" style="47" customWidth="1"/>
    <col min="12049" max="12051" width="10" style="47" customWidth="1"/>
    <col min="12052" max="12052" width="10.5703125" style="47" customWidth="1"/>
    <col min="12053" max="12053" width="10.28515625" style="47" customWidth="1"/>
    <col min="12054" max="12054" width="11.85546875" style="47" customWidth="1"/>
    <col min="12055" max="12055" width="14" style="47" customWidth="1"/>
    <col min="12056" max="12057" width="9.140625" style="47"/>
    <col min="12058" max="12058" width="16.42578125" style="47" bestFit="1" customWidth="1"/>
    <col min="12059" max="12286" width="9.140625" style="47"/>
    <col min="12287" max="12287" width="3.28515625" style="47" customWidth="1"/>
    <col min="12288" max="12288" width="22.5703125" style="47" customWidth="1"/>
    <col min="12289" max="12289" width="6.140625" style="47" customWidth="1"/>
    <col min="12290" max="12290" width="7.5703125" style="47" customWidth="1"/>
    <col min="12291" max="12291" width="7.28515625" style="47" customWidth="1"/>
    <col min="12292" max="12292" width="6.85546875" style="47" customWidth="1"/>
    <col min="12293" max="12293" width="6.7109375" style="47" customWidth="1"/>
    <col min="12294" max="12295" width="7.85546875" style="47" customWidth="1"/>
    <col min="12296" max="12298" width="11.140625" style="47" customWidth="1"/>
    <col min="12299" max="12301" width="9.85546875" style="47" customWidth="1"/>
    <col min="12302" max="12304" width="9.28515625" style="47" customWidth="1"/>
    <col min="12305" max="12307" width="10" style="47" customWidth="1"/>
    <col min="12308" max="12308" width="10.5703125" style="47" customWidth="1"/>
    <col min="12309" max="12309" width="10.28515625" style="47" customWidth="1"/>
    <col min="12310" max="12310" width="11.85546875" style="47" customWidth="1"/>
    <col min="12311" max="12311" width="14" style="47" customWidth="1"/>
    <col min="12312" max="12313" width="9.140625" style="47"/>
    <col min="12314" max="12314" width="16.42578125" style="47" bestFit="1" customWidth="1"/>
    <col min="12315" max="12542" width="9.140625" style="47"/>
    <col min="12543" max="12543" width="3.28515625" style="47" customWidth="1"/>
    <col min="12544" max="12544" width="22.5703125" style="47" customWidth="1"/>
    <col min="12545" max="12545" width="6.140625" style="47" customWidth="1"/>
    <col min="12546" max="12546" width="7.5703125" style="47" customWidth="1"/>
    <col min="12547" max="12547" width="7.28515625" style="47" customWidth="1"/>
    <col min="12548" max="12548" width="6.85546875" style="47" customWidth="1"/>
    <col min="12549" max="12549" width="6.7109375" style="47" customWidth="1"/>
    <col min="12550" max="12551" width="7.85546875" style="47" customWidth="1"/>
    <col min="12552" max="12554" width="11.140625" style="47" customWidth="1"/>
    <col min="12555" max="12557" width="9.85546875" style="47" customWidth="1"/>
    <col min="12558" max="12560" width="9.28515625" style="47" customWidth="1"/>
    <col min="12561" max="12563" width="10" style="47" customWidth="1"/>
    <col min="12564" max="12564" width="10.5703125" style="47" customWidth="1"/>
    <col min="12565" max="12565" width="10.28515625" style="47" customWidth="1"/>
    <col min="12566" max="12566" width="11.85546875" style="47" customWidth="1"/>
    <col min="12567" max="12567" width="14" style="47" customWidth="1"/>
    <col min="12568" max="12569" width="9.140625" style="47"/>
    <col min="12570" max="12570" width="16.42578125" style="47" bestFit="1" customWidth="1"/>
    <col min="12571" max="12798" width="9.140625" style="47"/>
    <col min="12799" max="12799" width="3.28515625" style="47" customWidth="1"/>
    <col min="12800" max="12800" width="22.5703125" style="47" customWidth="1"/>
    <col min="12801" max="12801" width="6.140625" style="47" customWidth="1"/>
    <col min="12802" max="12802" width="7.5703125" style="47" customWidth="1"/>
    <col min="12803" max="12803" width="7.28515625" style="47" customWidth="1"/>
    <col min="12804" max="12804" width="6.85546875" style="47" customWidth="1"/>
    <col min="12805" max="12805" width="6.7109375" style="47" customWidth="1"/>
    <col min="12806" max="12807" width="7.85546875" style="47" customWidth="1"/>
    <col min="12808" max="12810" width="11.140625" style="47" customWidth="1"/>
    <col min="12811" max="12813" width="9.85546875" style="47" customWidth="1"/>
    <col min="12814" max="12816" width="9.28515625" style="47" customWidth="1"/>
    <col min="12817" max="12819" width="10" style="47" customWidth="1"/>
    <col min="12820" max="12820" width="10.5703125" style="47" customWidth="1"/>
    <col min="12821" max="12821" width="10.28515625" style="47" customWidth="1"/>
    <col min="12822" max="12822" width="11.85546875" style="47" customWidth="1"/>
    <col min="12823" max="12823" width="14" style="47" customWidth="1"/>
    <col min="12824" max="12825" width="9.140625" style="47"/>
    <col min="12826" max="12826" width="16.42578125" style="47" bestFit="1" customWidth="1"/>
    <col min="12827" max="13054" width="9.140625" style="47"/>
    <col min="13055" max="13055" width="3.28515625" style="47" customWidth="1"/>
    <col min="13056" max="13056" width="22.5703125" style="47" customWidth="1"/>
    <col min="13057" max="13057" width="6.140625" style="47" customWidth="1"/>
    <col min="13058" max="13058" width="7.5703125" style="47" customWidth="1"/>
    <col min="13059" max="13059" width="7.28515625" style="47" customWidth="1"/>
    <col min="13060" max="13060" width="6.85546875" style="47" customWidth="1"/>
    <col min="13061" max="13061" width="6.7109375" style="47" customWidth="1"/>
    <col min="13062" max="13063" width="7.85546875" style="47" customWidth="1"/>
    <col min="13064" max="13066" width="11.140625" style="47" customWidth="1"/>
    <col min="13067" max="13069" width="9.85546875" style="47" customWidth="1"/>
    <col min="13070" max="13072" width="9.28515625" style="47" customWidth="1"/>
    <col min="13073" max="13075" width="10" style="47" customWidth="1"/>
    <col min="13076" max="13076" width="10.5703125" style="47" customWidth="1"/>
    <col min="13077" max="13077" width="10.28515625" style="47" customWidth="1"/>
    <col min="13078" max="13078" width="11.85546875" style="47" customWidth="1"/>
    <col min="13079" max="13079" width="14" style="47" customWidth="1"/>
    <col min="13080" max="13081" width="9.140625" style="47"/>
    <col min="13082" max="13082" width="16.42578125" style="47" bestFit="1" customWidth="1"/>
    <col min="13083" max="13310" width="9.140625" style="47"/>
    <col min="13311" max="13311" width="3.28515625" style="47" customWidth="1"/>
    <col min="13312" max="13312" width="22.5703125" style="47" customWidth="1"/>
    <col min="13313" max="13313" width="6.140625" style="47" customWidth="1"/>
    <col min="13314" max="13314" width="7.5703125" style="47" customWidth="1"/>
    <col min="13315" max="13315" width="7.28515625" style="47" customWidth="1"/>
    <col min="13316" max="13316" width="6.85546875" style="47" customWidth="1"/>
    <col min="13317" max="13317" width="6.7109375" style="47" customWidth="1"/>
    <col min="13318" max="13319" width="7.85546875" style="47" customWidth="1"/>
    <col min="13320" max="13322" width="11.140625" style="47" customWidth="1"/>
    <col min="13323" max="13325" width="9.85546875" style="47" customWidth="1"/>
    <col min="13326" max="13328" width="9.28515625" style="47" customWidth="1"/>
    <col min="13329" max="13331" width="10" style="47" customWidth="1"/>
    <col min="13332" max="13332" width="10.5703125" style="47" customWidth="1"/>
    <col min="13333" max="13333" width="10.28515625" style="47" customWidth="1"/>
    <col min="13334" max="13334" width="11.85546875" style="47" customWidth="1"/>
    <col min="13335" max="13335" width="14" style="47" customWidth="1"/>
    <col min="13336" max="13337" width="9.140625" style="47"/>
    <col min="13338" max="13338" width="16.42578125" style="47" bestFit="1" customWidth="1"/>
    <col min="13339" max="13566" width="9.140625" style="47"/>
    <col min="13567" max="13567" width="3.28515625" style="47" customWidth="1"/>
    <col min="13568" max="13568" width="22.5703125" style="47" customWidth="1"/>
    <col min="13569" max="13569" width="6.140625" style="47" customWidth="1"/>
    <col min="13570" max="13570" width="7.5703125" style="47" customWidth="1"/>
    <col min="13571" max="13571" width="7.28515625" style="47" customWidth="1"/>
    <col min="13572" max="13572" width="6.85546875" style="47" customWidth="1"/>
    <col min="13573" max="13573" width="6.7109375" style="47" customWidth="1"/>
    <col min="13574" max="13575" width="7.85546875" style="47" customWidth="1"/>
    <col min="13576" max="13578" width="11.140625" style="47" customWidth="1"/>
    <col min="13579" max="13581" width="9.85546875" style="47" customWidth="1"/>
    <col min="13582" max="13584" width="9.28515625" style="47" customWidth="1"/>
    <col min="13585" max="13587" width="10" style="47" customWidth="1"/>
    <col min="13588" max="13588" width="10.5703125" style="47" customWidth="1"/>
    <col min="13589" max="13589" width="10.28515625" style="47" customWidth="1"/>
    <col min="13590" max="13590" width="11.85546875" style="47" customWidth="1"/>
    <col min="13591" max="13591" width="14" style="47" customWidth="1"/>
    <col min="13592" max="13593" width="9.140625" style="47"/>
    <col min="13594" max="13594" width="16.42578125" style="47" bestFit="1" customWidth="1"/>
    <col min="13595" max="13822" width="9.140625" style="47"/>
    <col min="13823" max="13823" width="3.28515625" style="47" customWidth="1"/>
    <col min="13824" max="13824" width="22.5703125" style="47" customWidth="1"/>
    <col min="13825" max="13825" width="6.140625" style="47" customWidth="1"/>
    <col min="13826" max="13826" width="7.5703125" style="47" customWidth="1"/>
    <col min="13827" max="13827" width="7.28515625" style="47" customWidth="1"/>
    <col min="13828" max="13828" width="6.85546875" style="47" customWidth="1"/>
    <col min="13829" max="13829" width="6.7109375" style="47" customWidth="1"/>
    <col min="13830" max="13831" width="7.85546875" style="47" customWidth="1"/>
    <col min="13832" max="13834" width="11.140625" style="47" customWidth="1"/>
    <col min="13835" max="13837" width="9.85546875" style="47" customWidth="1"/>
    <col min="13838" max="13840" width="9.28515625" style="47" customWidth="1"/>
    <col min="13841" max="13843" width="10" style="47" customWidth="1"/>
    <col min="13844" max="13844" width="10.5703125" style="47" customWidth="1"/>
    <col min="13845" max="13845" width="10.28515625" style="47" customWidth="1"/>
    <col min="13846" max="13846" width="11.85546875" style="47" customWidth="1"/>
    <col min="13847" max="13847" width="14" style="47" customWidth="1"/>
    <col min="13848" max="13849" width="9.140625" style="47"/>
    <col min="13850" max="13850" width="16.42578125" style="47" bestFit="1" customWidth="1"/>
    <col min="13851" max="14078" width="9.140625" style="47"/>
    <col min="14079" max="14079" width="3.28515625" style="47" customWidth="1"/>
    <col min="14080" max="14080" width="22.5703125" style="47" customWidth="1"/>
    <col min="14081" max="14081" width="6.140625" style="47" customWidth="1"/>
    <col min="14082" max="14082" width="7.5703125" style="47" customWidth="1"/>
    <col min="14083" max="14083" width="7.28515625" style="47" customWidth="1"/>
    <col min="14084" max="14084" width="6.85546875" style="47" customWidth="1"/>
    <col min="14085" max="14085" width="6.7109375" style="47" customWidth="1"/>
    <col min="14086" max="14087" width="7.85546875" style="47" customWidth="1"/>
    <col min="14088" max="14090" width="11.140625" style="47" customWidth="1"/>
    <col min="14091" max="14093" width="9.85546875" style="47" customWidth="1"/>
    <col min="14094" max="14096" width="9.28515625" style="47" customWidth="1"/>
    <col min="14097" max="14099" width="10" style="47" customWidth="1"/>
    <col min="14100" max="14100" width="10.5703125" style="47" customWidth="1"/>
    <col min="14101" max="14101" width="10.28515625" style="47" customWidth="1"/>
    <col min="14102" max="14102" width="11.85546875" style="47" customWidth="1"/>
    <col min="14103" max="14103" width="14" style="47" customWidth="1"/>
    <col min="14104" max="14105" width="9.140625" style="47"/>
    <col min="14106" max="14106" width="16.42578125" style="47" bestFit="1" customWidth="1"/>
    <col min="14107" max="14334" width="9.140625" style="47"/>
    <col min="14335" max="14335" width="3.28515625" style="47" customWidth="1"/>
    <col min="14336" max="14336" width="22.5703125" style="47" customWidth="1"/>
    <col min="14337" max="14337" width="6.140625" style="47" customWidth="1"/>
    <col min="14338" max="14338" width="7.5703125" style="47" customWidth="1"/>
    <col min="14339" max="14339" width="7.28515625" style="47" customWidth="1"/>
    <col min="14340" max="14340" width="6.85546875" style="47" customWidth="1"/>
    <col min="14341" max="14341" width="6.7109375" style="47" customWidth="1"/>
    <col min="14342" max="14343" width="7.85546875" style="47" customWidth="1"/>
    <col min="14344" max="14346" width="11.140625" style="47" customWidth="1"/>
    <col min="14347" max="14349" width="9.85546875" style="47" customWidth="1"/>
    <col min="14350" max="14352" width="9.28515625" style="47" customWidth="1"/>
    <col min="14353" max="14355" width="10" style="47" customWidth="1"/>
    <col min="14356" max="14356" width="10.5703125" style="47" customWidth="1"/>
    <col min="14357" max="14357" width="10.28515625" style="47" customWidth="1"/>
    <col min="14358" max="14358" width="11.85546875" style="47" customWidth="1"/>
    <col min="14359" max="14359" width="14" style="47" customWidth="1"/>
    <col min="14360" max="14361" width="9.140625" style="47"/>
    <col min="14362" max="14362" width="16.42578125" style="47" bestFit="1" customWidth="1"/>
    <col min="14363" max="14590" width="9.140625" style="47"/>
    <col min="14591" max="14591" width="3.28515625" style="47" customWidth="1"/>
    <col min="14592" max="14592" width="22.5703125" style="47" customWidth="1"/>
    <col min="14593" max="14593" width="6.140625" style="47" customWidth="1"/>
    <col min="14594" max="14594" width="7.5703125" style="47" customWidth="1"/>
    <col min="14595" max="14595" width="7.28515625" style="47" customWidth="1"/>
    <col min="14596" max="14596" width="6.85546875" style="47" customWidth="1"/>
    <col min="14597" max="14597" width="6.7109375" style="47" customWidth="1"/>
    <col min="14598" max="14599" width="7.85546875" style="47" customWidth="1"/>
    <col min="14600" max="14602" width="11.140625" style="47" customWidth="1"/>
    <col min="14603" max="14605" width="9.85546875" style="47" customWidth="1"/>
    <col min="14606" max="14608" width="9.28515625" style="47" customWidth="1"/>
    <col min="14609" max="14611" width="10" style="47" customWidth="1"/>
    <col min="14612" max="14612" width="10.5703125" style="47" customWidth="1"/>
    <col min="14613" max="14613" width="10.28515625" style="47" customWidth="1"/>
    <col min="14614" max="14614" width="11.85546875" style="47" customWidth="1"/>
    <col min="14615" max="14615" width="14" style="47" customWidth="1"/>
    <col min="14616" max="14617" width="9.140625" style="47"/>
    <col min="14618" max="14618" width="16.42578125" style="47" bestFit="1" customWidth="1"/>
    <col min="14619" max="14846" width="9.140625" style="47"/>
    <col min="14847" max="14847" width="3.28515625" style="47" customWidth="1"/>
    <col min="14848" max="14848" width="22.5703125" style="47" customWidth="1"/>
    <col min="14849" max="14849" width="6.140625" style="47" customWidth="1"/>
    <col min="14850" max="14850" width="7.5703125" style="47" customWidth="1"/>
    <col min="14851" max="14851" width="7.28515625" style="47" customWidth="1"/>
    <col min="14852" max="14852" width="6.85546875" style="47" customWidth="1"/>
    <col min="14853" max="14853" width="6.7109375" style="47" customWidth="1"/>
    <col min="14854" max="14855" width="7.85546875" style="47" customWidth="1"/>
    <col min="14856" max="14858" width="11.140625" style="47" customWidth="1"/>
    <col min="14859" max="14861" width="9.85546875" style="47" customWidth="1"/>
    <col min="14862" max="14864" width="9.28515625" style="47" customWidth="1"/>
    <col min="14865" max="14867" width="10" style="47" customWidth="1"/>
    <col min="14868" max="14868" width="10.5703125" style="47" customWidth="1"/>
    <col min="14869" max="14869" width="10.28515625" style="47" customWidth="1"/>
    <col min="14870" max="14870" width="11.85546875" style="47" customWidth="1"/>
    <col min="14871" max="14871" width="14" style="47" customWidth="1"/>
    <col min="14872" max="14873" width="9.140625" style="47"/>
    <col min="14874" max="14874" width="16.42578125" style="47" bestFit="1" customWidth="1"/>
    <col min="14875" max="15102" width="9.140625" style="47"/>
    <col min="15103" max="15103" width="3.28515625" style="47" customWidth="1"/>
    <col min="15104" max="15104" width="22.5703125" style="47" customWidth="1"/>
    <col min="15105" max="15105" width="6.140625" style="47" customWidth="1"/>
    <col min="15106" max="15106" width="7.5703125" style="47" customWidth="1"/>
    <col min="15107" max="15107" width="7.28515625" style="47" customWidth="1"/>
    <col min="15108" max="15108" width="6.85546875" style="47" customWidth="1"/>
    <col min="15109" max="15109" width="6.7109375" style="47" customWidth="1"/>
    <col min="15110" max="15111" width="7.85546875" style="47" customWidth="1"/>
    <col min="15112" max="15114" width="11.140625" style="47" customWidth="1"/>
    <col min="15115" max="15117" width="9.85546875" style="47" customWidth="1"/>
    <col min="15118" max="15120" width="9.28515625" style="47" customWidth="1"/>
    <col min="15121" max="15123" width="10" style="47" customWidth="1"/>
    <col min="15124" max="15124" width="10.5703125" style="47" customWidth="1"/>
    <col min="15125" max="15125" width="10.28515625" style="47" customWidth="1"/>
    <col min="15126" max="15126" width="11.85546875" style="47" customWidth="1"/>
    <col min="15127" max="15127" width="14" style="47" customWidth="1"/>
    <col min="15128" max="15129" width="9.140625" style="47"/>
    <col min="15130" max="15130" width="16.42578125" style="47" bestFit="1" customWidth="1"/>
    <col min="15131" max="15358" width="9.140625" style="47"/>
    <col min="15359" max="15359" width="3.28515625" style="47" customWidth="1"/>
    <col min="15360" max="15360" width="22.5703125" style="47" customWidth="1"/>
    <col min="15361" max="15361" width="6.140625" style="47" customWidth="1"/>
    <col min="15362" max="15362" width="7.5703125" style="47" customWidth="1"/>
    <col min="15363" max="15363" width="7.28515625" style="47" customWidth="1"/>
    <col min="15364" max="15364" width="6.85546875" style="47" customWidth="1"/>
    <col min="15365" max="15365" width="6.7109375" style="47" customWidth="1"/>
    <col min="15366" max="15367" width="7.85546875" style="47" customWidth="1"/>
    <col min="15368" max="15370" width="11.140625" style="47" customWidth="1"/>
    <col min="15371" max="15373" width="9.85546875" style="47" customWidth="1"/>
    <col min="15374" max="15376" width="9.28515625" style="47" customWidth="1"/>
    <col min="15377" max="15379" width="10" style="47" customWidth="1"/>
    <col min="15380" max="15380" width="10.5703125" style="47" customWidth="1"/>
    <col min="15381" max="15381" width="10.28515625" style="47" customWidth="1"/>
    <col min="15382" max="15382" width="11.85546875" style="47" customWidth="1"/>
    <col min="15383" max="15383" width="14" style="47" customWidth="1"/>
    <col min="15384" max="15385" width="9.140625" style="47"/>
    <col min="15386" max="15386" width="16.42578125" style="47" bestFit="1" customWidth="1"/>
    <col min="15387" max="15614" width="9.140625" style="47"/>
    <col min="15615" max="15615" width="3.28515625" style="47" customWidth="1"/>
    <col min="15616" max="15616" width="22.5703125" style="47" customWidth="1"/>
    <col min="15617" max="15617" width="6.140625" style="47" customWidth="1"/>
    <col min="15618" max="15618" width="7.5703125" style="47" customWidth="1"/>
    <col min="15619" max="15619" width="7.28515625" style="47" customWidth="1"/>
    <col min="15620" max="15620" width="6.85546875" style="47" customWidth="1"/>
    <col min="15621" max="15621" width="6.7109375" style="47" customWidth="1"/>
    <col min="15622" max="15623" width="7.85546875" style="47" customWidth="1"/>
    <col min="15624" max="15626" width="11.140625" style="47" customWidth="1"/>
    <col min="15627" max="15629" width="9.85546875" style="47" customWidth="1"/>
    <col min="15630" max="15632" width="9.28515625" style="47" customWidth="1"/>
    <col min="15633" max="15635" width="10" style="47" customWidth="1"/>
    <col min="15636" max="15636" width="10.5703125" style="47" customWidth="1"/>
    <col min="15637" max="15637" width="10.28515625" style="47" customWidth="1"/>
    <col min="15638" max="15638" width="11.85546875" style="47" customWidth="1"/>
    <col min="15639" max="15639" width="14" style="47" customWidth="1"/>
    <col min="15640" max="15641" width="9.140625" style="47"/>
    <col min="15642" max="15642" width="16.42578125" style="47" bestFit="1" customWidth="1"/>
    <col min="15643" max="15870" width="9.140625" style="47"/>
    <col min="15871" max="15871" width="3.28515625" style="47" customWidth="1"/>
    <col min="15872" max="15872" width="22.5703125" style="47" customWidth="1"/>
    <col min="15873" max="15873" width="6.140625" style="47" customWidth="1"/>
    <col min="15874" max="15874" width="7.5703125" style="47" customWidth="1"/>
    <col min="15875" max="15875" width="7.28515625" style="47" customWidth="1"/>
    <col min="15876" max="15876" width="6.85546875" style="47" customWidth="1"/>
    <col min="15877" max="15877" width="6.7109375" style="47" customWidth="1"/>
    <col min="15878" max="15879" width="7.85546875" style="47" customWidth="1"/>
    <col min="15880" max="15882" width="11.140625" style="47" customWidth="1"/>
    <col min="15883" max="15885" width="9.85546875" style="47" customWidth="1"/>
    <col min="15886" max="15888" width="9.28515625" style="47" customWidth="1"/>
    <col min="15889" max="15891" width="10" style="47" customWidth="1"/>
    <col min="15892" max="15892" width="10.5703125" style="47" customWidth="1"/>
    <col min="15893" max="15893" width="10.28515625" style="47" customWidth="1"/>
    <col min="15894" max="15894" width="11.85546875" style="47" customWidth="1"/>
    <col min="15895" max="15895" width="14" style="47" customWidth="1"/>
    <col min="15896" max="15897" width="9.140625" style="47"/>
    <col min="15898" max="15898" width="16.42578125" style="47" bestFit="1" customWidth="1"/>
    <col min="15899" max="16126" width="9.140625" style="47"/>
    <col min="16127" max="16127" width="3.28515625" style="47" customWidth="1"/>
    <col min="16128" max="16128" width="22.5703125" style="47" customWidth="1"/>
    <col min="16129" max="16129" width="6.140625" style="47" customWidth="1"/>
    <col min="16130" max="16130" width="7.5703125" style="47" customWidth="1"/>
    <col min="16131" max="16131" width="7.28515625" style="47" customWidth="1"/>
    <col min="16132" max="16132" width="6.85546875" style="47" customWidth="1"/>
    <col min="16133" max="16133" width="6.7109375" style="47" customWidth="1"/>
    <col min="16134" max="16135" width="7.85546875" style="47" customWidth="1"/>
    <col min="16136" max="16138" width="11.140625" style="47" customWidth="1"/>
    <col min="16139" max="16141" width="9.85546875" style="47" customWidth="1"/>
    <col min="16142" max="16144" width="9.28515625" style="47" customWidth="1"/>
    <col min="16145" max="16147" width="10" style="47" customWidth="1"/>
    <col min="16148" max="16148" width="10.5703125" style="47" customWidth="1"/>
    <col min="16149" max="16149" width="10.28515625" style="47" customWidth="1"/>
    <col min="16150" max="16150" width="11.85546875" style="47" customWidth="1"/>
    <col min="16151" max="16151" width="14" style="47" customWidth="1"/>
    <col min="16152" max="16153" width="9.140625" style="47"/>
    <col min="16154" max="16154" width="16.42578125" style="47" bestFit="1" customWidth="1"/>
    <col min="16155" max="16384" width="9.140625" style="47"/>
  </cols>
  <sheetData>
    <row r="1" spans="1:30" ht="15" customHeight="1">
      <c r="A1" s="49" t="s">
        <v>94</v>
      </c>
      <c r="B1" s="49"/>
      <c r="C1" s="49"/>
      <c r="D1" s="49"/>
      <c r="E1" s="49"/>
      <c r="F1" s="49"/>
      <c r="G1" s="49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44"/>
      <c r="V1" s="125"/>
      <c r="W1" s="45"/>
      <c r="X1" s="46"/>
      <c r="Y1" s="46"/>
      <c r="Z1" s="46"/>
      <c r="AA1" s="46"/>
      <c r="AB1" s="46"/>
      <c r="AC1" s="46"/>
      <c r="AD1" s="46"/>
    </row>
    <row r="2" spans="1:30" ht="14.25" customHeight="1">
      <c r="A2" s="187" t="s">
        <v>69</v>
      </c>
      <c r="B2" s="187"/>
      <c r="C2" s="187"/>
      <c r="D2" s="187"/>
      <c r="E2" s="187"/>
      <c r="F2" s="187"/>
      <c r="G2" s="156"/>
      <c r="H2" s="48"/>
      <c r="I2" s="48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44"/>
      <c r="V2" s="125"/>
      <c r="W2" s="45"/>
      <c r="X2" s="46"/>
      <c r="Y2" s="46"/>
      <c r="Z2" s="46"/>
      <c r="AA2" s="46"/>
      <c r="AB2" s="46"/>
      <c r="AC2" s="46"/>
      <c r="AD2" s="46"/>
    </row>
    <row r="3" spans="1:30" ht="28.5" customHeight="1">
      <c r="A3" s="191" t="s">
        <v>96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49"/>
      <c r="Z3" s="49"/>
      <c r="AA3" s="49"/>
      <c r="AB3" s="49"/>
      <c r="AC3" s="49"/>
      <c r="AD3" s="49"/>
    </row>
    <row r="4" spans="1:30" ht="18" customHeight="1">
      <c r="A4" s="192" t="s">
        <v>104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46"/>
      <c r="Z4" s="50"/>
      <c r="AA4" s="46"/>
      <c r="AB4" s="46"/>
      <c r="AC4" s="46"/>
      <c r="AD4" s="46"/>
    </row>
    <row r="5" spans="1:30" s="52" customFormat="1" ht="16.5" customHeight="1">
      <c r="A5" s="188" t="s">
        <v>0</v>
      </c>
      <c r="B5" s="188" t="s">
        <v>23</v>
      </c>
      <c r="C5" s="188" t="s">
        <v>1</v>
      </c>
      <c r="D5" s="173" t="s">
        <v>24</v>
      </c>
      <c r="E5" s="173" t="s">
        <v>25</v>
      </c>
      <c r="F5" s="173"/>
      <c r="G5" s="173"/>
      <c r="H5" s="173"/>
      <c r="I5" s="173"/>
      <c r="J5" s="176" t="s">
        <v>26</v>
      </c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8"/>
      <c r="W5" s="172" t="s">
        <v>27</v>
      </c>
      <c r="X5" s="193" t="s">
        <v>14</v>
      </c>
      <c r="Y5" s="51"/>
    </row>
    <row r="6" spans="1:30" s="52" customFormat="1" ht="16.5" customHeight="1">
      <c r="A6" s="188"/>
      <c r="B6" s="188"/>
      <c r="C6" s="188"/>
      <c r="D6" s="173"/>
      <c r="E6" s="184" t="s">
        <v>28</v>
      </c>
      <c r="F6" s="173" t="s">
        <v>29</v>
      </c>
      <c r="G6" s="189" t="s">
        <v>102</v>
      </c>
      <c r="H6" s="173" t="s">
        <v>30</v>
      </c>
      <c r="I6" s="173" t="s">
        <v>31</v>
      </c>
      <c r="J6" s="173" t="s">
        <v>32</v>
      </c>
      <c r="K6" s="173"/>
      <c r="L6" s="173"/>
      <c r="M6" s="173"/>
      <c r="N6" s="176" t="s">
        <v>2</v>
      </c>
      <c r="O6" s="177"/>
      <c r="P6" s="177"/>
      <c r="Q6" s="177"/>
      <c r="R6" s="178"/>
      <c r="S6" s="182" t="s">
        <v>33</v>
      </c>
      <c r="T6" s="183"/>
      <c r="U6" s="182" t="s">
        <v>13</v>
      </c>
      <c r="V6" s="183"/>
      <c r="W6" s="172"/>
      <c r="X6" s="194"/>
      <c r="Y6" s="51"/>
    </row>
    <row r="7" spans="1:30" s="52" customFormat="1" ht="23.25" customHeight="1">
      <c r="A7" s="188"/>
      <c r="B7" s="188"/>
      <c r="C7" s="188"/>
      <c r="D7" s="173"/>
      <c r="E7" s="184"/>
      <c r="F7" s="173"/>
      <c r="G7" s="190"/>
      <c r="H7" s="173"/>
      <c r="I7" s="173"/>
      <c r="J7" s="128" t="s">
        <v>28</v>
      </c>
      <c r="K7" s="128" t="s">
        <v>29</v>
      </c>
      <c r="L7" s="128" t="s">
        <v>30</v>
      </c>
      <c r="M7" s="128" t="s">
        <v>31</v>
      </c>
      <c r="N7" s="53" t="s">
        <v>79</v>
      </c>
      <c r="O7" s="128" t="s">
        <v>28</v>
      </c>
      <c r="P7" s="128" t="s">
        <v>29</v>
      </c>
      <c r="Q7" s="128" t="s">
        <v>30</v>
      </c>
      <c r="R7" s="128" t="s">
        <v>31</v>
      </c>
      <c r="S7" s="128" t="s">
        <v>28</v>
      </c>
      <c r="T7" s="128" t="s">
        <v>29</v>
      </c>
      <c r="U7" s="54" t="s">
        <v>28</v>
      </c>
      <c r="V7" s="128" t="s">
        <v>29</v>
      </c>
      <c r="W7" s="172"/>
      <c r="X7" s="195"/>
      <c r="Y7" s="51"/>
    </row>
    <row r="8" spans="1:30" s="61" customFormat="1" ht="20.100000000000001" customHeight="1">
      <c r="A8" s="55" t="s">
        <v>5</v>
      </c>
      <c r="B8" s="55" t="s">
        <v>34</v>
      </c>
      <c r="C8" s="55"/>
      <c r="D8" s="56"/>
      <c r="E8" s="57">
        <f>SUM(E9:E31)</f>
        <v>68.16</v>
      </c>
      <c r="F8" s="58">
        <f>SUM(F9:F31)</f>
        <v>101558400</v>
      </c>
      <c r="G8" s="58"/>
      <c r="H8" s="58">
        <f t="shared" ref="H8:W8" si="0">SUM(H9:H31)</f>
        <v>10663632</v>
      </c>
      <c r="I8" s="58">
        <f t="shared" si="0"/>
        <v>90894768</v>
      </c>
      <c r="J8" s="115">
        <f t="shared" si="0"/>
        <v>1.2</v>
      </c>
      <c r="K8" s="58">
        <f t="shared" si="0"/>
        <v>1788000</v>
      </c>
      <c r="L8" s="58">
        <f t="shared" si="0"/>
        <v>187740</v>
      </c>
      <c r="M8" s="58">
        <f t="shared" si="0"/>
        <v>1600260</v>
      </c>
      <c r="N8" s="58">
        <f t="shared" si="0"/>
        <v>230</v>
      </c>
      <c r="O8" s="57">
        <f t="shared" si="0"/>
        <v>7.3026999999999997</v>
      </c>
      <c r="P8" s="58">
        <f t="shared" si="0"/>
        <v>10881023</v>
      </c>
      <c r="Q8" s="58">
        <f t="shared" si="0"/>
        <v>1142507.415</v>
      </c>
      <c r="R8" s="58">
        <f t="shared" si="0"/>
        <v>9738515.584999999</v>
      </c>
      <c r="S8" s="115">
        <f t="shared" si="0"/>
        <v>24.275999999999996</v>
      </c>
      <c r="T8" s="58">
        <f t="shared" si="0"/>
        <v>36171240</v>
      </c>
      <c r="U8" s="58">
        <f t="shared" si="0"/>
        <v>0.2</v>
      </c>
      <c r="V8" s="58">
        <f t="shared" si="0"/>
        <v>298000</v>
      </c>
      <c r="W8" s="58">
        <f t="shared" si="0"/>
        <v>138702783.58500001</v>
      </c>
      <c r="X8" s="59"/>
      <c r="Y8" s="60">
        <f>+H8+L8+Q8</f>
        <v>11993879.414999999</v>
      </c>
      <c r="Z8" s="61" t="s">
        <v>76</v>
      </c>
    </row>
    <row r="9" spans="1:30" s="65" customFormat="1" ht="24" customHeight="1">
      <c r="A9" s="4">
        <v>1</v>
      </c>
      <c r="B9" s="14" t="s">
        <v>35</v>
      </c>
      <c r="C9" s="62" t="s">
        <v>6</v>
      </c>
      <c r="D9" s="5" t="s">
        <v>90</v>
      </c>
      <c r="E9" s="1">
        <v>3.66</v>
      </c>
      <c r="F9" s="6">
        <f>E9*1490000</f>
        <v>5453400</v>
      </c>
      <c r="G9" s="6"/>
      <c r="H9" s="6">
        <f t="shared" ref="H9:H31" si="1">F9*10.5%</f>
        <v>572607</v>
      </c>
      <c r="I9" s="6">
        <f t="shared" ref="I9:I31" si="2">F9-H9</f>
        <v>4880793</v>
      </c>
      <c r="J9" s="4">
        <v>0.5</v>
      </c>
      <c r="K9" s="6">
        <f>J9*1490000</f>
        <v>745000</v>
      </c>
      <c r="L9" s="6">
        <f>K9*10.5%</f>
        <v>78225</v>
      </c>
      <c r="M9" s="6">
        <f>K9-L9</f>
        <v>666775</v>
      </c>
      <c r="N9" s="10">
        <v>18</v>
      </c>
      <c r="O9" s="43">
        <f>(E9+J9)*N9%</f>
        <v>0.74880000000000002</v>
      </c>
      <c r="P9" s="6">
        <f>O9*1490000</f>
        <v>1115712</v>
      </c>
      <c r="Q9" s="6">
        <f>P9*10.5%</f>
        <v>117149.75999999999</v>
      </c>
      <c r="R9" s="6">
        <f>P9-Q9</f>
        <v>998562.24</v>
      </c>
      <c r="S9" s="13">
        <f>(E9+J9)*35%</f>
        <v>1.456</v>
      </c>
      <c r="T9" s="6">
        <f>S9*1490000</f>
        <v>2169440</v>
      </c>
      <c r="U9" s="6"/>
      <c r="V9" s="6"/>
      <c r="W9" s="6">
        <f>I9+M9+R9+T9+V9</f>
        <v>8715570.2400000002</v>
      </c>
      <c r="X9" s="63"/>
      <c r="Y9" s="64"/>
    </row>
    <row r="10" spans="1:30" s="64" customFormat="1" ht="24" customHeight="1">
      <c r="A10" s="4">
        <v>2</v>
      </c>
      <c r="B10" s="14" t="s">
        <v>62</v>
      </c>
      <c r="C10" s="62" t="s">
        <v>7</v>
      </c>
      <c r="D10" s="5" t="s">
        <v>90</v>
      </c>
      <c r="E10" s="1">
        <v>3.66</v>
      </c>
      <c r="F10" s="6">
        <f t="shared" ref="F10:F31" si="3">E10*1490000</f>
        <v>5453400</v>
      </c>
      <c r="G10" s="6"/>
      <c r="H10" s="6">
        <f t="shared" si="1"/>
        <v>572607</v>
      </c>
      <c r="I10" s="6">
        <f t="shared" si="2"/>
        <v>4880793</v>
      </c>
      <c r="J10" s="116">
        <v>0.35</v>
      </c>
      <c r="K10" s="6">
        <f t="shared" ref="K10:K11" si="4">J10*1490000</f>
        <v>521499.99999999994</v>
      </c>
      <c r="L10" s="6">
        <f>K10*10.5%</f>
        <v>54757.499999999993</v>
      </c>
      <c r="M10" s="6">
        <f>K10-L10</f>
        <v>466742.49999999994</v>
      </c>
      <c r="N10" s="10">
        <v>14</v>
      </c>
      <c r="O10" s="43">
        <f t="shared" ref="O10:O31" si="5">(E10+J10)*N10%</f>
        <v>0.56140000000000001</v>
      </c>
      <c r="P10" s="6">
        <f t="shared" ref="P10:P31" si="6">O10*1490000</f>
        <v>836486</v>
      </c>
      <c r="Q10" s="6">
        <f>P10*10.5%</f>
        <v>87831.03</v>
      </c>
      <c r="R10" s="6">
        <f>P10-Q10</f>
        <v>748654.97</v>
      </c>
      <c r="S10" s="13">
        <f>(E10+J10)*35%</f>
        <v>1.4034999999999997</v>
      </c>
      <c r="T10" s="6">
        <f t="shared" ref="T10:T31" si="7">S10*1490000</f>
        <v>2091214.9999999995</v>
      </c>
      <c r="U10" s="6"/>
      <c r="V10" s="6"/>
      <c r="W10" s="6">
        <f t="shared" ref="W10:W31" si="8">I10+M10+R10+T10+V10</f>
        <v>8187405.4699999988</v>
      </c>
      <c r="X10" s="66"/>
    </row>
    <row r="11" spans="1:30" s="64" customFormat="1" ht="24" customHeight="1">
      <c r="A11" s="4">
        <v>3</v>
      </c>
      <c r="B11" s="14" t="s">
        <v>36</v>
      </c>
      <c r="C11" s="62" t="s">
        <v>7</v>
      </c>
      <c r="D11" s="5" t="s">
        <v>22</v>
      </c>
      <c r="E11" s="1">
        <v>3.03</v>
      </c>
      <c r="F11" s="6">
        <f t="shared" si="3"/>
        <v>4514700</v>
      </c>
      <c r="G11" s="6"/>
      <c r="H11" s="6">
        <f t="shared" si="1"/>
        <v>474043.5</v>
      </c>
      <c r="I11" s="6">
        <f t="shared" si="2"/>
        <v>4040656.5</v>
      </c>
      <c r="J11" s="67">
        <v>0.35</v>
      </c>
      <c r="K11" s="6">
        <f t="shared" si="4"/>
        <v>521499.99999999994</v>
      </c>
      <c r="L11" s="6">
        <f>K11*10.5%</f>
        <v>54757.499999999993</v>
      </c>
      <c r="M11" s="6">
        <f>K11-L11</f>
        <v>466742.49999999994</v>
      </c>
      <c r="N11" s="10">
        <v>12</v>
      </c>
      <c r="O11" s="43">
        <f t="shared" si="5"/>
        <v>0.40559999999999996</v>
      </c>
      <c r="P11" s="6">
        <f t="shared" si="6"/>
        <v>604343.99999999988</v>
      </c>
      <c r="Q11" s="6">
        <f>P11*10.5%</f>
        <v>63456.119999999988</v>
      </c>
      <c r="R11" s="6">
        <f>P11-Q11</f>
        <v>540887.87999999989</v>
      </c>
      <c r="S11" s="13">
        <f>(E11+J11)*35%</f>
        <v>1.1829999999999998</v>
      </c>
      <c r="T11" s="6">
        <f t="shared" si="7"/>
        <v>1762669.9999999998</v>
      </c>
      <c r="U11" s="6"/>
      <c r="V11" s="6"/>
      <c r="W11" s="6">
        <f t="shared" si="8"/>
        <v>6810956.8799999999</v>
      </c>
      <c r="X11" s="66"/>
      <c r="Y11" s="132"/>
    </row>
    <row r="12" spans="1:30" s="65" customFormat="1" ht="24" customHeight="1">
      <c r="A12" s="4">
        <v>4</v>
      </c>
      <c r="B12" s="20" t="s">
        <v>8</v>
      </c>
      <c r="C12" s="21" t="s">
        <v>3</v>
      </c>
      <c r="D12" s="5" t="s">
        <v>22</v>
      </c>
      <c r="E12" s="1">
        <v>3.03</v>
      </c>
      <c r="F12" s="6">
        <f t="shared" si="3"/>
        <v>4514700</v>
      </c>
      <c r="G12" s="6"/>
      <c r="H12" s="6">
        <f t="shared" si="1"/>
        <v>474043.5</v>
      </c>
      <c r="I12" s="6">
        <f t="shared" si="2"/>
        <v>4040656.5</v>
      </c>
      <c r="J12" s="4"/>
      <c r="K12" s="6" t="s">
        <v>19</v>
      </c>
      <c r="L12" s="6"/>
      <c r="M12" s="6"/>
      <c r="N12" s="10">
        <v>10</v>
      </c>
      <c r="O12" s="43">
        <f t="shared" si="5"/>
        <v>0.30299999999999999</v>
      </c>
      <c r="P12" s="6">
        <f t="shared" si="6"/>
        <v>451470</v>
      </c>
      <c r="Q12" s="6">
        <f t="shared" ref="Q12:Q31" si="9">P12*10.5%</f>
        <v>47404.35</v>
      </c>
      <c r="R12" s="6">
        <f t="shared" ref="R12:R31" si="10">P12-Q12</f>
        <v>404065.65</v>
      </c>
      <c r="S12" s="13">
        <f>(E12+J12)*35%</f>
        <v>1.0604999999999998</v>
      </c>
      <c r="T12" s="6">
        <f t="shared" si="7"/>
        <v>1580144.9999999998</v>
      </c>
      <c r="U12" s="68"/>
      <c r="V12" s="6"/>
      <c r="W12" s="6">
        <f t="shared" si="8"/>
        <v>6024867.1500000004</v>
      </c>
      <c r="X12" s="63"/>
      <c r="Y12" s="64"/>
    </row>
    <row r="13" spans="1:30" s="65" customFormat="1" ht="24" customHeight="1">
      <c r="A13" s="4">
        <v>5</v>
      </c>
      <c r="B13" s="15" t="s">
        <v>37</v>
      </c>
      <c r="C13" s="21" t="s">
        <v>3</v>
      </c>
      <c r="D13" s="5" t="s">
        <v>22</v>
      </c>
      <c r="E13" s="1">
        <v>3.03</v>
      </c>
      <c r="F13" s="6">
        <f t="shared" si="3"/>
        <v>4514700</v>
      </c>
      <c r="G13" s="6"/>
      <c r="H13" s="6">
        <f t="shared" si="1"/>
        <v>474043.5</v>
      </c>
      <c r="I13" s="6">
        <f t="shared" si="2"/>
        <v>4040656.5</v>
      </c>
      <c r="J13" s="4"/>
      <c r="K13" s="6"/>
      <c r="L13" s="6"/>
      <c r="M13" s="6"/>
      <c r="N13" s="10">
        <v>9</v>
      </c>
      <c r="O13" s="43">
        <f t="shared" si="5"/>
        <v>0.2727</v>
      </c>
      <c r="P13" s="6">
        <f t="shared" si="6"/>
        <v>406323</v>
      </c>
      <c r="Q13" s="6">
        <f t="shared" si="9"/>
        <v>42663.915000000001</v>
      </c>
      <c r="R13" s="6">
        <f t="shared" si="10"/>
        <v>363659.08500000002</v>
      </c>
      <c r="S13" s="13">
        <f t="shared" ref="S13:S31" si="11">E13*35%</f>
        <v>1.0604999999999998</v>
      </c>
      <c r="T13" s="6">
        <f t="shared" si="7"/>
        <v>1580144.9999999998</v>
      </c>
      <c r="U13" s="6"/>
      <c r="V13" s="6"/>
      <c r="W13" s="6">
        <f t="shared" si="8"/>
        <v>5984460.585</v>
      </c>
      <c r="X13" s="63"/>
      <c r="Y13" s="64"/>
    </row>
    <row r="14" spans="1:30" s="65" customFormat="1" ht="24" customHeight="1">
      <c r="A14" s="4">
        <v>6</v>
      </c>
      <c r="B14" s="15" t="s">
        <v>38</v>
      </c>
      <c r="C14" s="21" t="s">
        <v>3</v>
      </c>
      <c r="D14" s="5" t="s">
        <v>22</v>
      </c>
      <c r="E14" s="1">
        <v>2.41</v>
      </c>
      <c r="F14" s="6">
        <f t="shared" si="3"/>
        <v>3590900</v>
      </c>
      <c r="G14" s="6"/>
      <c r="H14" s="6">
        <f t="shared" si="1"/>
        <v>377044.5</v>
      </c>
      <c r="I14" s="6">
        <f t="shared" si="2"/>
        <v>3213855.5</v>
      </c>
      <c r="J14" s="4"/>
      <c r="K14" s="6"/>
      <c r="L14" s="6"/>
      <c r="M14" s="6"/>
      <c r="N14" s="10">
        <v>6</v>
      </c>
      <c r="O14" s="43">
        <f t="shared" si="5"/>
        <v>0.14460000000000001</v>
      </c>
      <c r="P14" s="6">
        <f t="shared" si="6"/>
        <v>215454</v>
      </c>
      <c r="Q14" s="6">
        <f t="shared" si="9"/>
        <v>22622.67</v>
      </c>
      <c r="R14" s="6">
        <f t="shared" si="10"/>
        <v>192831.33000000002</v>
      </c>
      <c r="S14" s="13">
        <f t="shared" si="11"/>
        <v>0.84350000000000003</v>
      </c>
      <c r="T14" s="6">
        <f t="shared" si="7"/>
        <v>1256815</v>
      </c>
      <c r="U14" s="69"/>
      <c r="V14" s="6"/>
      <c r="W14" s="6">
        <f t="shared" si="8"/>
        <v>4663501.83</v>
      </c>
      <c r="X14" s="63"/>
      <c r="Y14" s="132"/>
    </row>
    <row r="15" spans="1:30" s="64" customFormat="1" ht="24" customHeight="1">
      <c r="A15" s="4">
        <v>7</v>
      </c>
      <c r="B15" s="15" t="s">
        <v>39</v>
      </c>
      <c r="C15" s="62" t="s">
        <v>3</v>
      </c>
      <c r="D15" s="5" t="s">
        <v>15</v>
      </c>
      <c r="E15" s="1">
        <v>2.72</v>
      </c>
      <c r="F15" s="6">
        <f t="shared" si="3"/>
        <v>4052800.0000000005</v>
      </c>
      <c r="G15" s="6"/>
      <c r="H15" s="6">
        <f t="shared" si="1"/>
        <v>425544.00000000006</v>
      </c>
      <c r="I15" s="6">
        <f t="shared" si="2"/>
        <v>3627256.0000000005</v>
      </c>
      <c r="J15" s="67"/>
      <c r="K15" s="6"/>
      <c r="L15" s="6"/>
      <c r="M15" s="6"/>
      <c r="N15" s="10">
        <v>7</v>
      </c>
      <c r="O15" s="43">
        <f t="shared" si="5"/>
        <v>0.19040000000000004</v>
      </c>
      <c r="P15" s="6">
        <f t="shared" si="6"/>
        <v>283696.00000000006</v>
      </c>
      <c r="Q15" s="6">
        <f t="shared" si="9"/>
        <v>29788.080000000005</v>
      </c>
      <c r="R15" s="6">
        <f t="shared" si="10"/>
        <v>253907.92000000004</v>
      </c>
      <c r="S15" s="8">
        <f t="shared" si="11"/>
        <v>0.95199999999999996</v>
      </c>
      <c r="T15" s="6">
        <f t="shared" si="7"/>
        <v>1418480</v>
      </c>
      <c r="U15" s="6"/>
      <c r="V15" s="6"/>
      <c r="W15" s="6">
        <f t="shared" si="8"/>
        <v>5299643.92</v>
      </c>
      <c r="X15" s="66"/>
    </row>
    <row r="16" spans="1:30" s="64" customFormat="1" ht="24" customHeight="1">
      <c r="A16" s="4">
        <v>8</v>
      </c>
      <c r="B16" s="20" t="s">
        <v>40</v>
      </c>
      <c r="C16" s="62" t="s">
        <v>3</v>
      </c>
      <c r="D16" s="5" t="s">
        <v>22</v>
      </c>
      <c r="E16" s="1">
        <v>3.03</v>
      </c>
      <c r="F16" s="6">
        <f t="shared" si="3"/>
        <v>4514700</v>
      </c>
      <c r="G16" s="6"/>
      <c r="H16" s="6">
        <f t="shared" si="1"/>
        <v>474043.5</v>
      </c>
      <c r="I16" s="6">
        <f t="shared" si="2"/>
        <v>4040656.5</v>
      </c>
      <c r="J16" s="67"/>
      <c r="K16" s="6"/>
      <c r="L16" s="6"/>
      <c r="M16" s="6"/>
      <c r="N16" s="10">
        <v>12</v>
      </c>
      <c r="O16" s="43">
        <f t="shared" si="5"/>
        <v>0.36359999999999998</v>
      </c>
      <c r="P16" s="6">
        <f t="shared" si="6"/>
        <v>541764</v>
      </c>
      <c r="Q16" s="6">
        <f t="shared" si="9"/>
        <v>56885.22</v>
      </c>
      <c r="R16" s="6">
        <f t="shared" si="10"/>
        <v>484878.78</v>
      </c>
      <c r="S16" s="8">
        <f t="shared" si="11"/>
        <v>1.0604999999999998</v>
      </c>
      <c r="T16" s="6">
        <f t="shared" si="7"/>
        <v>1580144.9999999998</v>
      </c>
      <c r="U16" s="6"/>
      <c r="V16" s="6"/>
      <c r="W16" s="6">
        <f t="shared" si="8"/>
        <v>6105680.2800000003</v>
      </c>
      <c r="X16" s="66"/>
      <c r="Y16" s="132"/>
    </row>
    <row r="17" spans="1:25" s="145" customFormat="1" ht="24" customHeight="1">
      <c r="A17" s="135">
        <v>9</v>
      </c>
      <c r="B17" s="146" t="s">
        <v>41</v>
      </c>
      <c r="C17" s="137" t="s">
        <v>3</v>
      </c>
      <c r="D17" s="138" t="s">
        <v>22</v>
      </c>
      <c r="E17" s="139">
        <v>3.03</v>
      </c>
      <c r="F17" s="140">
        <f t="shared" si="3"/>
        <v>4514700</v>
      </c>
      <c r="G17" s="140"/>
      <c r="H17" s="140">
        <f t="shared" si="1"/>
        <v>474043.5</v>
      </c>
      <c r="I17" s="140">
        <f t="shared" si="2"/>
        <v>4040656.5</v>
      </c>
      <c r="J17" s="141"/>
      <c r="K17" s="140"/>
      <c r="L17" s="140"/>
      <c r="M17" s="140"/>
      <c r="N17" s="142">
        <v>11</v>
      </c>
      <c r="O17" s="143">
        <f t="shared" si="5"/>
        <v>0.33329999999999999</v>
      </c>
      <c r="P17" s="140">
        <f t="shared" si="6"/>
        <v>496617</v>
      </c>
      <c r="Q17" s="140">
        <f t="shared" si="9"/>
        <v>52144.784999999996</v>
      </c>
      <c r="R17" s="140">
        <f t="shared" si="10"/>
        <v>444472.21500000003</v>
      </c>
      <c r="S17" s="147">
        <f t="shared" si="11"/>
        <v>1.0604999999999998</v>
      </c>
      <c r="T17" s="140">
        <f t="shared" si="7"/>
        <v>1580144.9999999998</v>
      </c>
      <c r="U17" s="158"/>
      <c r="V17" s="140"/>
      <c r="W17" s="140">
        <f t="shared" si="8"/>
        <v>6065273.7149999999</v>
      </c>
      <c r="X17" s="144"/>
      <c r="Y17" s="148" t="s">
        <v>98</v>
      </c>
    </row>
    <row r="18" spans="1:25" s="64" customFormat="1" ht="24" customHeight="1">
      <c r="A18" s="4">
        <v>10</v>
      </c>
      <c r="B18" s="15" t="s">
        <v>42</v>
      </c>
      <c r="C18" s="62" t="s">
        <v>3</v>
      </c>
      <c r="D18" s="5" t="s">
        <v>22</v>
      </c>
      <c r="E18" s="1">
        <v>2.41</v>
      </c>
      <c r="F18" s="6">
        <f t="shared" si="3"/>
        <v>3590900</v>
      </c>
      <c r="G18" s="6"/>
      <c r="H18" s="6">
        <f t="shared" si="1"/>
        <v>377044.5</v>
      </c>
      <c r="I18" s="6">
        <f t="shared" si="2"/>
        <v>3213855.5</v>
      </c>
      <c r="J18" s="67"/>
      <c r="K18" s="6"/>
      <c r="L18" s="6"/>
      <c r="M18" s="6"/>
      <c r="N18" s="10">
        <v>6</v>
      </c>
      <c r="O18" s="43">
        <f t="shared" si="5"/>
        <v>0.14460000000000001</v>
      </c>
      <c r="P18" s="6">
        <f t="shared" si="6"/>
        <v>215454</v>
      </c>
      <c r="Q18" s="6">
        <f t="shared" si="9"/>
        <v>22622.67</v>
      </c>
      <c r="R18" s="6">
        <f t="shared" si="10"/>
        <v>192831.33000000002</v>
      </c>
      <c r="S18" s="8">
        <f t="shared" si="11"/>
        <v>0.84350000000000003</v>
      </c>
      <c r="T18" s="6">
        <f t="shared" si="7"/>
        <v>1256815</v>
      </c>
      <c r="U18" s="6"/>
      <c r="V18" s="6"/>
      <c r="W18" s="6">
        <f t="shared" si="8"/>
        <v>4663501.83</v>
      </c>
      <c r="X18" s="66"/>
    </row>
    <row r="19" spans="1:25" s="64" customFormat="1" ht="24" customHeight="1">
      <c r="A19" s="4">
        <v>11</v>
      </c>
      <c r="B19" s="20" t="s">
        <v>43</v>
      </c>
      <c r="C19" s="62" t="s">
        <v>3</v>
      </c>
      <c r="D19" s="5" t="s">
        <v>22</v>
      </c>
      <c r="E19" s="1">
        <v>2.41</v>
      </c>
      <c r="F19" s="6">
        <f t="shared" si="3"/>
        <v>3590900</v>
      </c>
      <c r="G19" s="6"/>
      <c r="H19" s="6">
        <f t="shared" si="1"/>
        <v>377044.5</v>
      </c>
      <c r="I19" s="6">
        <f t="shared" si="2"/>
        <v>3213855.5</v>
      </c>
      <c r="J19" s="67"/>
      <c r="K19" s="6"/>
      <c r="L19" s="6"/>
      <c r="M19" s="6"/>
      <c r="N19" s="10">
        <v>5</v>
      </c>
      <c r="O19" s="43">
        <f t="shared" si="5"/>
        <v>0.12050000000000001</v>
      </c>
      <c r="P19" s="6">
        <f t="shared" si="6"/>
        <v>179545.00000000003</v>
      </c>
      <c r="Q19" s="6">
        <f t="shared" si="9"/>
        <v>18852.225000000002</v>
      </c>
      <c r="R19" s="6">
        <f t="shared" si="10"/>
        <v>160692.77500000002</v>
      </c>
      <c r="S19" s="8">
        <f t="shared" si="11"/>
        <v>0.84350000000000003</v>
      </c>
      <c r="T19" s="6">
        <f t="shared" si="7"/>
        <v>1256815</v>
      </c>
      <c r="U19" s="6"/>
      <c r="V19" s="6"/>
      <c r="W19" s="6">
        <f t="shared" si="8"/>
        <v>4631363.2750000004</v>
      </c>
      <c r="X19" s="66"/>
    </row>
    <row r="20" spans="1:25" s="64" customFormat="1" ht="24" customHeight="1">
      <c r="A20" s="4">
        <v>12</v>
      </c>
      <c r="B20" s="15" t="s">
        <v>44</v>
      </c>
      <c r="C20" s="62" t="s">
        <v>3</v>
      </c>
      <c r="D20" s="5" t="s">
        <v>22</v>
      </c>
      <c r="E20" s="1">
        <v>3.03</v>
      </c>
      <c r="F20" s="6">
        <f t="shared" si="3"/>
        <v>4514700</v>
      </c>
      <c r="G20" s="6"/>
      <c r="H20" s="6">
        <f t="shared" si="1"/>
        <v>474043.5</v>
      </c>
      <c r="I20" s="6">
        <f t="shared" si="2"/>
        <v>4040656.5</v>
      </c>
      <c r="J20" s="67"/>
      <c r="K20" s="6"/>
      <c r="L20" s="6"/>
      <c r="M20" s="6"/>
      <c r="N20" s="10">
        <v>9</v>
      </c>
      <c r="O20" s="43">
        <f t="shared" si="5"/>
        <v>0.2727</v>
      </c>
      <c r="P20" s="6">
        <f t="shared" si="6"/>
        <v>406323</v>
      </c>
      <c r="Q20" s="6">
        <f t="shared" si="9"/>
        <v>42663.915000000001</v>
      </c>
      <c r="R20" s="6">
        <f t="shared" si="10"/>
        <v>363659.08500000002</v>
      </c>
      <c r="S20" s="8">
        <f t="shared" si="11"/>
        <v>1.0604999999999998</v>
      </c>
      <c r="T20" s="6">
        <f t="shared" si="7"/>
        <v>1580144.9999999998</v>
      </c>
      <c r="U20" s="6"/>
      <c r="V20" s="6"/>
      <c r="W20" s="6">
        <f t="shared" si="8"/>
        <v>5984460.585</v>
      </c>
      <c r="X20" s="66"/>
      <c r="Y20" s="132"/>
    </row>
    <row r="21" spans="1:25" s="64" customFormat="1" ht="24" customHeight="1">
      <c r="A21" s="4">
        <v>13</v>
      </c>
      <c r="B21" s="15" t="s">
        <v>45</v>
      </c>
      <c r="C21" s="62" t="s">
        <v>3</v>
      </c>
      <c r="D21" s="5" t="s">
        <v>90</v>
      </c>
      <c r="E21" s="1">
        <v>3.66</v>
      </c>
      <c r="F21" s="6">
        <f t="shared" si="3"/>
        <v>5453400</v>
      </c>
      <c r="G21" s="6"/>
      <c r="H21" s="6">
        <f t="shared" si="1"/>
        <v>572607</v>
      </c>
      <c r="I21" s="6">
        <f t="shared" si="2"/>
        <v>4880793</v>
      </c>
      <c r="J21" s="67"/>
      <c r="K21" s="6"/>
      <c r="L21" s="6"/>
      <c r="M21" s="6"/>
      <c r="N21" s="10">
        <v>18</v>
      </c>
      <c r="O21" s="43">
        <f t="shared" si="5"/>
        <v>0.65880000000000005</v>
      </c>
      <c r="P21" s="6">
        <f t="shared" si="6"/>
        <v>981612.00000000012</v>
      </c>
      <c r="Q21" s="6">
        <f t="shared" si="9"/>
        <v>103069.26000000001</v>
      </c>
      <c r="R21" s="6">
        <f t="shared" si="10"/>
        <v>878542.74000000011</v>
      </c>
      <c r="S21" s="8">
        <f>E21*35%</f>
        <v>1.2809999999999999</v>
      </c>
      <c r="T21" s="6">
        <f t="shared" si="7"/>
        <v>1908689.9999999998</v>
      </c>
      <c r="U21" s="117">
        <v>0.2</v>
      </c>
      <c r="V21" s="6">
        <f>+U21*1490000</f>
        <v>298000</v>
      </c>
      <c r="W21" s="6">
        <f t="shared" si="8"/>
        <v>7966025.7400000002</v>
      </c>
      <c r="X21" s="66"/>
    </row>
    <row r="22" spans="1:25" s="64" customFormat="1" ht="24" customHeight="1">
      <c r="A22" s="4">
        <v>14</v>
      </c>
      <c r="B22" s="16" t="s">
        <v>46</v>
      </c>
      <c r="C22" s="62" t="s">
        <v>3</v>
      </c>
      <c r="D22" s="5" t="s">
        <v>22</v>
      </c>
      <c r="E22" s="1">
        <v>3.03</v>
      </c>
      <c r="F22" s="6">
        <f t="shared" si="3"/>
        <v>4514700</v>
      </c>
      <c r="G22" s="6"/>
      <c r="H22" s="6">
        <f t="shared" si="1"/>
        <v>474043.5</v>
      </c>
      <c r="I22" s="6">
        <f t="shared" si="2"/>
        <v>4040656.5</v>
      </c>
      <c r="J22" s="67"/>
      <c r="K22" s="6"/>
      <c r="L22" s="6"/>
      <c r="M22" s="6"/>
      <c r="N22" s="10">
        <v>11</v>
      </c>
      <c r="O22" s="43">
        <f t="shared" si="5"/>
        <v>0.33329999999999999</v>
      </c>
      <c r="P22" s="6">
        <f t="shared" si="6"/>
        <v>496617</v>
      </c>
      <c r="Q22" s="6">
        <f t="shared" si="9"/>
        <v>52144.784999999996</v>
      </c>
      <c r="R22" s="6">
        <f t="shared" si="10"/>
        <v>444472.21500000003</v>
      </c>
      <c r="S22" s="8">
        <f t="shared" si="11"/>
        <v>1.0604999999999998</v>
      </c>
      <c r="T22" s="6">
        <f t="shared" si="7"/>
        <v>1580144.9999999998</v>
      </c>
      <c r="U22" s="6"/>
      <c r="V22" s="6"/>
      <c r="W22" s="6">
        <f t="shared" si="8"/>
        <v>6065273.7149999999</v>
      </c>
      <c r="X22" s="66"/>
    </row>
    <row r="23" spans="1:25" s="64" customFormat="1" ht="24" customHeight="1">
      <c r="A23" s="4">
        <v>15</v>
      </c>
      <c r="B23" s="15" t="s">
        <v>47</v>
      </c>
      <c r="C23" s="62" t="s">
        <v>3</v>
      </c>
      <c r="D23" s="5" t="s">
        <v>22</v>
      </c>
      <c r="E23" s="1">
        <v>2.72</v>
      </c>
      <c r="F23" s="6">
        <f t="shared" si="3"/>
        <v>4052800.0000000005</v>
      </c>
      <c r="G23" s="6"/>
      <c r="H23" s="6">
        <f t="shared" si="1"/>
        <v>425544.00000000006</v>
      </c>
      <c r="I23" s="6">
        <f t="shared" si="2"/>
        <v>3627256.0000000005</v>
      </c>
      <c r="J23" s="67"/>
      <c r="K23" s="6"/>
      <c r="L23" s="6"/>
      <c r="M23" s="6"/>
      <c r="N23" s="10">
        <v>10</v>
      </c>
      <c r="O23" s="43">
        <f t="shared" si="5"/>
        <v>0.27200000000000002</v>
      </c>
      <c r="P23" s="6">
        <f t="shared" si="6"/>
        <v>405280</v>
      </c>
      <c r="Q23" s="6">
        <f t="shared" si="9"/>
        <v>42554.400000000001</v>
      </c>
      <c r="R23" s="6">
        <f t="shared" si="10"/>
        <v>362725.6</v>
      </c>
      <c r="S23" s="8">
        <f t="shared" si="11"/>
        <v>0.95199999999999996</v>
      </c>
      <c r="T23" s="6">
        <f t="shared" si="7"/>
        <v>1418480</v>
      </c>
      <c r="U23" s="6"/>
      <c r="V23" s="6"/>
      <c r="W23" s="6">
        <f t="shared" si="8"/>
        <v>5408461.6000000006</v>
      </c>
      <c r="X23" s="66"/>
    </row>
    <row r="24" spans="1:25" s="12" customFormat="1" ht="24" customHeight="1">
      <c r="A24" s="4">
        <v>16</v>
      </c>
      <c r="B24" s="15" t="s">
        <v>48</v>
      </c>
      <c r="C24" s="62" t="s">
        <v>3</v>
      </c>
      <c r="D24" s="5" t="s">
        <v>22</v>
      </c>
      <c r="E24" s="1">
        <v>3.03</v>
      </c>
      <c r="F24" s="6">
        <f t="shared" si="3"/>
        <v>4514700</v>
      </c>
      <c r="G24" s="6"/>
      <c r="H24" s="6">
        <f t="shared" si="1"/>
        <v>474043.5</v>
      </c>
      <c r="I24" s="6">
        <f t="shared" si="2"/>
        <v>4040656.5</v>
      </c>
      <c r="J24" s="7"/>
      <c r="K24" s="7"/>
      <c r="L24" s="7"/>
      <c r="M24" s="7"/>
      <c r="N24" s="114">
        <v>13</v>
      </c>
      <c r="O24" s="43">
        <f t="shared" si="5"/>
        <v>0.39389999999999997</v>
      </c>
      <c r="P24" s="6">
        <f t="shared" si="6"/>
        <v>586911</v>
      </c>
      <c r="Q24" s="6">
        <f t="shared" si="9"/>
        <v>61625.654999999999</v>
      </c>
      <c r="R24" s="6">
        <f t="shared" si="10"/>
        <v>525285.34499999997</v>
      </c>
      <c r="S24" s="8">
        <f t="shared" si="11"/>
        <v>1.0604999999999998</v>
      </c>
      <c r="T24" s="6">
        <f t="shared" si="7"/>
        <v>1580144.9999999998</v>
      </c>
      <c r="U24" s="9"/>
      <c r="V24" s="10"/>
      <c r="W24" s="6">
        <f t="shared" si="8"/>
        <v>6146086.8449999997</v>
      </c>
      <c r="X24" s="11"/>
      <c r="Y24" s="64"/>
    </row>
    <row r="25" spans="1:25" s="12" customFormat="1" ht="24" customHeight="1">
      <c r="A25" s="4">
        <v>17</v>
      </c>
      <c r="B25" s="14" t="s">
        <v>67</v>
      </c>
      <c r="C25" s="21" t="s">
        <v>3</v>
      </c>
      <c r="D25" s="5" t="s">
        <v>22</v>
      </c>
      <c r="E25" s="3">
        <v>2.72</v>
      </c>
      <c r="F25" s="6">
        <f t="shared" si="3"/>
        <v>4052800.0000000005</v>
      </c>
      <c r="G25" s="6"/>
      <c r="H25" s="6">
        <f t="shared" si="1"/>
        <v>425544.00000000006</v>
      </c>
      <c r="I25" s="6">
        <f t="shared" si="2"/>
        <v>3627256.0000000005</v>
      </c>
      <c r="J25" s="7"/>
      <c r="K25" s="7"/>
      <c r="L25" s="7"/>
      <c r="M25" s="7"/>
      <c r="N25" s="114">
        <v>8</v>
      </c>
      <c r="O25" s="43">
        <f t="shared" si="5"/>
        <v>0.21760000000000002</v>
      </c>
      <c r="P25" s="6">
        <f t="shared" si="6"/>
        <v>324224</v>
      </c>
      <c r="Q25" s="6">
        <f t="shared" si="9"/>
        <v>34043.519999999997</v>
      </c>
      <c r="R25" s="6">
        <f t="shared" si="10"/>
        <v>290180.47999999998</v>
      </c>
      <c r="S25" s="8">
        <f t="shared" si="11"/>
        <v>0.95199999999999996</v>
      </c>
      <c r="T25" s="6">
        <f t="shared" si="7"/>
        <v>1418480</v>
      </c>
      <c r="U25" s="9"/>
      <c r="V25" s="10"/>
      <c r="W25" s="6">
        <f t="shared" si="8"/>
        <v>5335916.4800000004</v>
      </c>
      <c r="X25" s="11"/>
      <c r="Y25" s="64"/>
    </row>
    <row r="26" spans="1:25" s="12" customFormat="1" ht="24" customHeight="1">
      <c r="A26" s="4">
        <v>18</v>
      </c>
      <c r="B26" s="16" t="s">
        <v>68</v>
      </c>
      <c r="C26" s="21" t="s">
        <v>3</v>
      </c>
      <c r="D26" s="5" t="s">
        <v>22</v>
      </c>
      <c r="E26" s="3">
        <v>2.72</v>
      </c>
      <c r="F26" s="6">
        <f t="shared" si="3"/>
        <v>4052800.0000000005</v>
      </c>
      <c r="G26" s="6"/>
      <c r="H26" s="6">
        <f t="shared" si="1"/>
        <v>425544.00000000006</v>
      </c>
      <c r="I26" s="6">
        <f t="shared" si="2"/>
        <v>3627256.0000000005</v>
      </c>
      <c r="J26" s="7"/>
      <c r="K26" s="7"/>
      <c r="L26" s="7"/>
      <c r="M26" s="7"/>
      <c r="N26" s="114">
        <v>8</v>
      </c>
      <c r="O26" s="43">
        <f t="shared" si="5"/>
        <v>0.21760000000000002</v>
      </c>
      <c r="P26" s="6">
        <f t="shared" si="6"/>
        <v>324224</v>
      </c>
      <c r="Q26" s="6">
        <f t="shared" si="9"/>
        <v>34043.519999999997</v>
      </c>
      <c r="R26" s="6">
        <f t="shared" si="10"/>
        <v>290180.47999999998</v>
      </c>
      <c r="S26" s="8">
        <f t="shared" si="11"/>
        <v>0.95199999999999996</v>
      </c>
      <c r="T26" s="6">
        <f t="shared" si="7"/>
        <v>1418480</v>
      </c>
      <c r="U26" s="9"/>
      <c r="V26" s="10"/>
      <c r="W26" s="6">
        <f t="shared" si="8"/>
        <v>5335916.4800000004</v>
      </c>
      <c r="X26" s="11"/>
      <c r="Y26" s="64"/>
    </row>
    <row r="27" spans="1:25" s="12" customFormat="1" ht="24" customHeight="1">
      <c r="A27" s="4">
        <v>19</v>
      </c>
      <c r="B27" s="14" t="s">
        <v>74</v>
      </c>
      <c r="C27" s="21" t="s">
        <v>3</v>
      </c>
      <c r="D27" s="5" t="s">
        <v>22</v>
      </c>
      <c r="E27" s="3">
        <v>2.41</v>
      </c>
      <c r="F27" s="6">
        <f t="shared" si="3"/>
        <v>3590900</v>
      </c>
      <c r="G27" s="6"/>
      <c r="H27" s="6">
        <f t="shared" si="1"/>
        <v>377044.5</v>
      </c>
      <c r="I27" s="6">
        <f t="shared" si="2"/>
        <v>3213855.5</v>
      </c>
      <c r="J27" s="7"/>
      <c r="K27" s="7"/>
      <c r="L27" s="7"/>
      <c r="M27" s="7"/>
      <c r="N27" s="7"/>
      <c r="O27" s="43">
        <f t="shared" si="5"/>
        <v>0</v>
      </c>
      <c r="P27" s="6">
        <f t="shared" si="6"/>
        <v>0</v>
      </c>
      <c r="Q27" s="6">
        <f t="shared" si="9"/>
        <v>0</v>
      </c>
      <c r="R27" s="6">
        <f t="shared" si="10"/>
        <v>0</v>
      </c>
      <c r="S27" s="8">
        <f t="shared" si="11"/>
        <v>0.84350000000000003</v>
      </c>
      <c r="T27" s="6">
        <f t="shared" si="7"/>
        <v>1256815</v>
      </c>
      <c r="U27" s="9"/>
      <c r="V27" s="10"/>
      <c r="W27" s="6">
        <f t="shared" si="8"/>
        <v>4470670.5</v>
      </c>
      <c r="X27" s="11"/>
      <c r="Y27" s="26"/>
    </row>
    <row r="28" spans="1:25" s="12" customFormat="1" ht="24" customHeight="1">
      <c r="A28" s="4">
        <v>20</v>
      </c>
      <c r="B28" s="16" t="s">
        <v>75</v>
      </c>
      <c r="C28" s="21" t="s">
        <v>3</v>
      </c>
      <c r="D28" s="5" t="s">
        <v>22</v>
      </c>
      <c r="E28" s="3">
        <v>2.72</v>
      </c>
      <c r="F28" s="6">
        <f t="shared" si="3"/>
        <v>4052800.0000000005</v>
      </c>
      <c r="G28" s="6"/>
      <c r="H28" s="6">
        <f t="shared" si="1"/>
        <v>425544.00000000006</v>
      </c>
      <c r="I28" s="6">
        <f t="shared" si="2"/>
        <v>3627256.0000000005</v>
      </c>
      <c r="J28" s="7"/>
      <c r="K28" s="7"/>
      <c r="L28" s="7"/>
      <c r="M28" s="7"/>
      <c r="N28" s="114">
        <v>9</v>
      </c>
      <c r="O28" s="43">
        <f t="shared" si="5"/>
        <v>0.24480000000000002</v>
      </c>
      <c r="P28" s="6">
        <f t="shared" si="6"/>
        <v>364752</v>
      </c>
      <c r="Q28" s="6">
        <f t="shared" si="9"/>
        <v>38298.959999999999</v>
      </c>
      <c r="R28" s="6">
        <f t="shared" si="10"/>
        <v>326453.03999999998</v>
      </c>
      <c r="S28" s="8">
        <f t="shared" si="11"/>
        <v>0.95199999999999996</v>
      </c>
      <c r="T28" s="6">
        <f t="shared" si="7"/>
        <v>1418480</v>
      </c>
      <c r="U28" s="9"/>
      <c r="V28" s="10"/>
      <c r="W28" s="6">
        <f t="shared" si="8"/>
        <v>5372189.040000001</v>
      </c>
      <c r="X28" s="11"/>
      <c r="Y28" s="26"/>
    </row>
    <row r="29" spans="1:25" s="12" customFormat="1" ht="24" customHeight="1">
      <c r="A29" s="4">
        <v>21</v>
      </c>
      <c r="B29" s="16" t="s">
        <v>78</v>
      </c>
      <c r="C29" s="21" t="s">
        <v>3</v>
      </c>
      <c r="D29" s="5" t="s">
        <v>22</v>
      </c>
      <c r="E29" s="3">
        <v>3.34</v>
      </c>
      <c r="F29" s="6">
        <f t="shared" si="3"/>
        <v>4976600</v>
      </c>
      <c r="G29" s="6"/>
      <c r="H29" s="6">
        <f t="shared" si="1"/>
        <v>522543</v>
      </c>
      <c r="I29" s="6">
        <f t="shared" si="2"/>
        <v>4454057</v>
      </c>
      <c r="J29" s="7"/>
      <c r="K29" s="7"/>
      <c r="L29" s="7"/>
      <c r="M29" s="7"/>
      <c r="N29" s="114">
        <v>13</v>
      </c>
      <c r="O29" s="43">
        <f t="shared" si="5"/>
        <v>0.43419999999999997</v>
      </c>
      <c r="P29" s="6">
        <f t="shared" si="6"/>
        <v>646958</v>
      </c>
      <c r="Q29" s="6">
        <f t="shared" si="9"/>
        <v>67930.59</v>
      </c>
      <c r="R29" s="6">
        <f t="shared" si="10"/>
        <v>579027.41</v>
      </c>
      <c r="S29" s="8">
        <f t="shared" si="11"/>
        <v>1.1689999999999998</v>
      </c>
      <c r="T29" s="6">
        <f t="shared" si="7"/>
        <v>1741809.9999999998</v>
      </c>
      <c r="U29" s="9"/>
      <c r="V29" s="10"/>
      <c r="W29" s="6">
        <f t="shared" si="8"/>
        <v>6774894.4100000001</v>
      </c>
      <c r="X29" s="11"/>
      <c r="Y29" s="133"/>
    </row>
    <row r="30" spans="1:25" s="12" customFormat="1" ht="24" customHeight="1">
      <c r="A30" s="4">
        <v>22</v>
      </c>
      <c r="B30" s="14" t="s">
        <v>73</v>
      </c>
      <c r="C30" s="21" t="s">
        <v>3</v>
      </c>
      <c r="D30" s="5" t="s">
        <v>22</v>
      </c>
      <c r="E30" s="3">
        <v>3.03</v>
      </c>
      <c r="F30" s="6">
        <f t="shared" si="3"/>
        <v>4514700</v>
      </c>
      <c r="G30" s="6"/>
      <c r="H30" s="6">
        <f t="shared" si="1"/>
        <v>474043.5</v>
      </c>
      <c r="I30" s="6">
        <f t="shared" si="2"/>
        <v>4040656.5</v>
      </c>
      <c r="J30" s="7"/>
      <c r="K30" s="7"/>
      <c r="L30" s="7"/>
      <c r="M30" s="7"/>
      <c r="N30" s="114">
        <v>10</v>
      </c>
      <c r="O30" s="43">
        <f t="shared" si="5"/>
        <v>0.30299999999999999</v>
      </c>
      <c r="P30" s="6">
        <f t="shared" si="6"/>
        <v>451470</v>
      </c>
      <c r="Q30" s="6">
        <f t="shared" si="9"/>
        <v>47404.35</v>
      </c>
      <c r="R30" s="6">
        <f t="shared" si="10"/>
        <v>404065.65</v>
      </c>
      <c r="S30" s="8">
        <f t="shared" si="11"/>
        <v>1.0604999999999998</v>
      </c>
      <c r="T30" s="6">
        <f t="shared" si="7"/>
        <v>1580144.9999999998</v>
      </c>
      <c r="U30" s="9"/>
      <c r="V30" s="10"/>
      <c r="W30" s="6">
        <f t="shared" si="8"/>
        <v>6024867.1500000004</v>
      </c>
      <c r="X30" s="11"/>
      <c r="Y30" s="64"/>
    </row>
    <row r="31" spans="1:25" s="155" customFormat="1" ht="24" customHeight="1">
      <c r="A31" s="135">
        <v>23</v>
      </c>
      <c r="B31" s="136" t="s">
        <v>89</v>
      </c>
      <c r="C31" s="149" t="s">
        <v>3</v>
      </c>
      <c r="D31" s="138" t="s">
        <v>90</v>
      </c>
      <c r="E31" s="150">
        <v>3.33</v>
      </c>
      <c r="F31" s="140">
        <f t="shared" si="3"/>
        <v>4961700</v>
      </c>
      <c r="G31" s="140"/>
      <c r="H31" s="140">
        <f t="shared" si="1"/>
        <v>520978.5</v>
      </c>
      <c r="I31" s="140">
        <f t="shared" si="2"/>
        <v>4440721.5</v>
      </c>
      <c r="J31" s="151"/>
      <c r="K31" s="151"/>
      <c r="L31" s="151"/>
      <c r="M31" s="151"/>
      <c r="N31" s="152">
        <v>11</v>
      </c>
      <c r="O31" s="143">
        <f t="shared" si="5"/>
        <v>0.36630000000000001</v>
      </c>
      <c r="P31" s="140">
        <f t="shared" si="6"/>
        <v>545787</v>
      </c>
      <c r="Q31" s="140">
        <f t="shared" si="9"/>
        <v>57307.634999999995</v>
      </c>
      <c r="R31" s="140">
        <f t="shared" si="10"/>
        <v>488479.36499999999</v>
      </c>
      <c r="S31" s="147">
        <f t="shared" si="11"/>
        <v>1.1655</v>
      </c>
      <c r="T31" s="140">
        <f t="shared" si="7"/>
        <v>1736595</v>
      </c>
      <c r="U31" s="153"/>
      <c r="V31" s="142"/>
      <c r="W31" s="140">
        <f t="shared" si="8"/>
        <v>6665795.8650000002</v>
      </c>
      <c r="X31" s="154"/>
      <c r="Y31" s="148" t="s">
        <v>93</v>
      </c>
    </row>
    <row r="32" spans="1:25" s="12" customFormat="1" ht="20.25" customHeight="1">
      <c r="A32" s="70" t="s">
        <v>9</v>
      </c>
      <c r="B32" s="71" t="s">
        <v>87</v>
      </c>
      <c r="C32" s="72"/>
      <c r="D32" s="71"/>
      <c r="E32" s="2"/>
      <c r="F32" s="73">
        <f>SUM(F33:F50)</f>
        <v>84800000</v>
      </c>
      <c r="G32" s="73">
        <f>SUM(G33:G50)</f>
        <v>1120000</v>
      </c>
      <c r="H32" s="73">
        <f>SUM(H33:H50)</f>
        <v>8530200</v>
      </c>
      <c r="I32" s="73">
        <f>SUM(I33:I50)</f>
        <v>77389800</v>
      </c>
      <c r="J32" s="70"/>
      <c r="K32" s="70"/>
      <c r="L32" s="70"/>
      <c r="M32" s="70"/>
      <c r="N32" s="70"/>
      <c r="O32" s="70"/>
      <c r="P32" s="70"/>
      <c r="Q32" s="70"/>
      <c r="R32" s="70"/>
      <c r="S32" s="55"/>
      <c r="T32" s="55"/>
      <c r="U32" s="55">
        <f>SUM(U33:U50)</f>
        <v>0.2</v>
      </c>
      <c r="V32" s="73">
        <f>SUM(V33:V50)</f>
        <v>298000</v>
      </c>
      <c r="W32" s="73">
        <f>SUM(W33:W50)</f>
        <v>77687800</v>
      </c>
      <c r="X32" s="74"/>
    </row>
    <row r="33" spans="1:42" s="77" customFormat="1" ht="24" customHeight="1" thickBot="1">
      <c r="A33" s="4">
        <v>1</v>
      </c>
      <c r="B33" s="20" t="s">
        <v>18</v>
      </c>
      <c r="C33" s="21" t="s">
        <v>3</v>
      </c>
      <c r="D33" s="75"/>
      <c r="E33" s="28"/>
      <c r="F33" s="6">
        <v>4680000</v>
      </c>
      <c r="G33" s="6"/>
      <c r="H33" s="6">
        <f>(F33+G33)*10.5%</f>
        <v>491400</v>
      </c>
      <c r="I33" s="6">
        <f>(F33+G33)-H33</f>
        <v>4188600</v>
      </c>
      <c r="J33" s="7"/>
      <c r="K33" s="7"/>
      <c r="L33" s="7"/>
      <c r="M33" s="7"/>
      <c r="N33" s="7"/>
      <c r="O33" s="7"/>
      <c r="P33" s="7"/>
      <c r="Q33" s="7"/>
      <c r="R33" s="7"/>
      <c r="S33" s="24"/>
      <c r="T33" s="24"/>
      <c r="U33" s="24"/>
      <c r="V33" s="6"/>
      <c r="W33" s="6">
        <f t="shared" ref="W33:W50" si="12">I33+V33</f>
        <v>4188600</v>
      </c>
      <c r="X33" s="11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</row>
    <row r="34" spans="1:42" s="26" customFormat="1" ht="24" customHeight="1">
      <c r="A34" s="4">
        <v>2</v>
      </c>
      <c r="B34" s="14" t="s">
        <v>49</v>
      </c>
      <c r="C34" s="21" t="s">
        <v>3</v>
      </c>
      <c r="D34" s="75"/>
      <c r="E34" s="13"/>
      <c r="F34" s="6">
        <v>4680000</v>
      </c>
      <c r="G34" s="6"/>
      <c r="H34" s="6">
        <f t="shared" ref="H34:H49" si="13">(F34+G34)*10.5%</f>
        <v>491400</v>
      </c>
      <c r="I34" s="6">
        <f t="shared" ref="I34:I50" si="14">(F34+G34)-H34</f>
        <v>4188600</v>
      </c>
      <c r="J34" s="4"/>
      <c r="K34" s="4"/>
      <c r="L34" s="4"/>
      <c r="M34" s="4"/>
      <c r="N34" s="4"/>
      <c r="O34" s="4"/>
      <c r="P34" s="4"/>
      <c r="Q34" s="4"/>
      <c r="R34" s="4"/>
      <c r="S34" s="24"/>
      <c r="T34" s="24"/>
      <c r="U34" s="24"/>
      <c r="V34" s="6"/>
      <c r="W34" s="6">
        <f t="shared" si="12"/>
        <v>4188600</v>
      </c>
      <c r="X34" s="25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</row>
    <row r="35" spans="1:42" s="26" customFormat="1" ht="24" customHeight="1">
      <c r="A35" s="4">
        <v>3</v>
      </c>
      <c r="B35" s="163" t="s">
        <v>65</v>
      </c>
      <c r="C35" s="164" t="s">
        <v>3</v>
      </c>
      <c r="D35" s="165"/>
      <c r="E35" s="166"/>
      <c r="F35" s="167">
        <v>4960000</v>
      </c>
      <c r="G35" s="167">
        <v>560000</v>
      </c>
      <c r="H35" s="167">
        <f t="shared" si="13"/>
        <v>579600</v>
      </c>
      <c r="I35" s="167">
        <f t="shared" si="14"/>
        <v>4940400</v>
      </c>
      <c r="J35" s="162"/>
      <c r="K35" s="162"/>
      <c r="L35" s="162"/>
      <c r="M35" s="162"/>
      <c r="N35" s="162"/>
      <c r="O35" s="162"/>
      <c r="P35" s="162"/>
      <c r="Q35" s="162"/>
      <c r="R35" s="162"/>
      <c r="S35" s="168"/>
      <c r="T35" s="168"/>
      <c r="U35" s="168"/>
      <c r="V35" s="167"/>
      <c r="W35" s="167">
        <f t="shared" si="12"/>
        <v>4940400</v>
      </c>
      <c r="X35" s="25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</row>
    <row r="36" spans="1:42" s="26" customFormat="1" ht="24" customHeight="1">
      <c r="A36" s="4">
        <v>4</v>
      </c>
      <c r="B36" s="14" t="s">
        <v>70</v>
      </c>
      <c r="C36" s="21" t="s">
        <v>3</v>
      </c>
      <c r="D36" s="75"/>
      <c r="E36" s="13"/>
      <c r="F36" s="6">
        <v>4680000</v>
      </c>
      <c r="G36" s="6"/>
      <c r="H36" s="6">
        <f t="shared" si="13"/>
        <v>491400</v>
      </c>
      <c r="I36" s="6">
        <f t="shared" si="14"/>
        <v>4188600</v>
      </c>
      <c r="J36" s="4"/>
      <c r="K36" s="4"/>
      <c r="L36" s="4"/>
      <c r="M36" s="4"/>
      <c r="N36" s="4"/>
      <c r="O36" s="4"/>
      <c r="P36" s="4"/>
      <c r="Q36" s="4"/>
      <c r="R36" s="4"/>
      <c r="S36" s="24"/>
      <c r="T36" s="24"/>
      <c r="U36" s="24"/>
      <c r="V36" s="6"/>
      <c r="W36" s="6">
        <f t="shared" si="12"/>
        <v>4188600</v>
      </c>
      <c r="X36" s="25"/>
      <c r="Y36" s="78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</row>
    <row r="37" spans="1:42" s="26" customFormat="1" ht="24" customHeight="1">
      <c r="A37" s="4">
        <v>5</v>
      </c>
      <c r="B37" s="14" t="s">
        <v>71</v>
      </c>
      <c r="C37" s="21" t="s">
        <v>3</v>
      </c>
      <c r="D37" s="75"/>
      <c r="E37" s="13"/>
      <c r="F37" s="6">
        <v>4680000</v>
      </c>
      <c r="G37" s="6"/>
      <c r="H37" s="6">
        <f t="shared" si="13"/>
        <v>491400</v>
      </c>
      <c r="I37" s="6">
        <f t="shared" si="14"/>
        <v>4188600</v>
      </c>
      <c r="J37" s="4"/>
      <c r="K37" s="4"/>
      <c r="L37" s="4"/>
      <c r="M37" s="4"/>
      <c r="N37" s="4"/>
      <c r="O37" s="4"/>
      <c r="P37" s="4"/>
      <c r="Q37" s="4"/>
      <c r="R37" s="4"/>
      <c r="S37" s="24"/>
      <c r="T37" s="24"/>
      <c r="U37" s="24"/>
      <c r="V37" s="6"/>
      <c r="W37" s="6">
        <f t="shared" si="12"/>
        <v>4188600</v>
      </c>
      <c r="X37" s="25"/>
      <c r="Y37" s="78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</row>
    <row r="38" spans="1:42" s="26" customFormat="1" ht="24" customHeight="1">
      <c r="A38" s="4">
        <v>6</v>
      </c>
      <c r="B38" s="169" t="s">
        <v>72</v>
      </c>
      <c r="C38" s="164" t="s">
        <v>3</v>
      </c>
      <c r="D38" s="170"/>
      <c r="E38" s="166"/>
      <c r="F38" s="167">
        <v>4960000</v>
      </c>
      <c r="G38" s="167">
        <v>560000</v>
      </c>
      <c r="H38" s="167">
        <f t="shared" si="13"/>
        <v>579600</v>
      </c>
      <c r="I38" s="167">
        <f t="shared" si="14"/>
        <v>4940400</v>
      </c>
      <c r="J38" s="162"/>
      <c r="K38" s="162"/>
      <c r="L38" s="162"/>
      <c r="M38" s="162"/>
      <c r="N38" s="162"/>
      <c r="O38" s="162"/>
      <c r="P38" s="162"/>
      <c r="Q38" s="162"/>
      <c r="R38" s="162"/>
      <c r="S38" s="168"/>
      <c r="T38" s="168"/>
      <c r="U38" s="168"/>
      <c r="V38" s="167"/>
      <c r="W38" s="167">
        <f t="shared" si="12"/>
        <v>4940400</v>
      </c>
      <c r="X38" s="25"/>
      <c r="Y38" s="78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</row>
    <row r="39" spans="1:42" s="26" customFormat="1" ht="24" customHeight="1">
      <c r="A39" s="4">
        <v>7</v>
      </c>
      <c r="B39" s="14" t="s">
        <v>77</v>
      </c>
      <c r="C39" s="21" t="s">
        <v>3</v>
      </c>
      <c r="D39" s="75"/>
      <c r="E39" s="13"/>
      <c r="F39" s="6">
        <v>4680000</v>
      </c>
      <c r="G39" s="6"/>
      <c r="H39" s="6">
        <f t="shared" si="13"/>
        <v>491400</v>
      </c>
      <c r="I39" s="6">
        <f t="shared" si="14"/>
        <v>4188600</v>
      </c>
      <c r="J39" s="4"/>
      <c r="K39" s="4"/>
      <c r="L39" s="4"/>
      <c r="M39" s="4"/>
      <c r="N39" s="4"/>
      <c r="O39" s="4"/>
      <c r="P39" s="4"/>
      <c r="Q39" s="4"/>
      <c r="R39" s="4"/>
      <c r="S39" s="24"/>
      <c r="T39" s="24"/>
      <c r="U39" s="24"/>
      <c r="V39" s="6"/>
      <c r="W39" s="6">
        <f t="shared" si="12"/>
        <v>4188600</v>
      </c>
      <c r="X39" s="25"/>
      <c r="Y39" s="78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</row>
    <row r="40" spans="1:42" s="26" customFormat="1" ht="24" customHeight="1">
      <c r="A40" s="4">
        <v>8</v>
      </c>
      <c r="B40" s="17" t="s">
        <v>50</v>
      </c>
      <c r="C40" s="21" t="s">
        <v>16</v>
      </c>
      <c r="D40" s="23"/>
      <c r="E40" s="79"/>
      <c r="F40" s="6">
        <v>4680000</v>
      </c>
      <c r="G40" s="6"/>
      <c r="H40" s="6">
        <f t="shared" si="13"/>
        <v>491400</v>
      </c>
      <c r="I40" s="6">
        <f t="shared" si="14"/>
        <v>4188600</v>
      </c>
      <c r="J40" s="4"/>
      <c r="K40" s="4"/>
      <c r="L40" s="4"/>
      <c r="M40" s="4"/>
      <c r="N40" s="4"/>
      <c r="O40" s="69"/>
      <c r="P40" s="69"/>
      <c r="Q40" s="69"/>
      <c r="R40" s="69"/>
      <c r="S40" s="69"/>
      <c r="T40" s="69"/>
      <c r="U40" s="159">
        <v>0.1</v>
      </c>
      <c r="V40" s="140">
        <f>+U40*1490000</f>
        <v>149000</v>
      </c>
      <c r="W40" s="6">
        <f t="shared" si="12"/>
        <v>4337600</v>
      </c>
      <c r="X40" s="25"/>
    </row>
    <row r="41" spans="1:42" s="26" customFormat="1" ht="24" customHeight="1">
      <c r="A41" s="4">
        <v>9</v>
      </c>
      <c r="B41" s="17" t="s">
        <v>52</v>
      </c>
      <c r="C41" s="22" t="s">
        <v>10</v>
      </c>
      <c r="D41" s="23"/>
      <c r="E41" s="28"/>
      <c r="F41" s="6">
        <v>4680000</v>
      </c>
      <c r="G41" s="6"/>
      <c r="H41" s="6">
        <f t="shared" si="13"/>
        <v>491400</v>
      </c>
      <c r="I41" s="6">
        <f t="shared" si="14"/>
        <v>4188600</v>
      </c>
      <c r="J41" s="4"/>
      <c r="K41" s="4"/>
      <c r="L41" s="4"/>
      <c r="M41" s="4"/>
      <c r="N41" s="4"/>
      <c r="O41" s="4"/>
      <c r="P41" s="4"/>
      <c r="Q41" s="4"/>
      <c r="R41" s="4"/>
      <c r="S41" s="24"/>
      <c r="T41" s="24"/>
      <c r="U41" s="160">
        <v>0.1</v>
      </c>
      <c r="V41" s="140">
        <f>+U41*1490000</f>
        <v>149000</v>
      </c>
      <c r="W41" s="6">
        <f t="shared" si="12"/>
        <v>4337600</v>
      </c>
      <c r="X41" s="25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</row>
    <row r="42" spans="1:42" s="26" customFormat="1" ht="24" customHeight="1">
      <c r="A42" s="4">
        <v>10</v>
      </c>
      <c r="B42" s="17" t="s">
        <v>53</v>
      </c>
      <c r="C42" s="22" t="s">
        <v>10</v>
      </c>
      <c r="D42" s="23"/>
      <c r="E42" s="28"/>
      <c r="F42" s="6">
        <v>4680000</v>
      </c>
      <c r="G42" s="6"/>
      <c r="H42" s="6">
        <f t="shared" si="13"/>
        <v>491400</v>
      </c>
      <c r="I42" s="6">
        <f t="shared" si="14"/>
        <v>4188600</v>
      </c>
      <c r="J42" s="4"/>
      <c r="K42" s="4"/>
      <c r="L42" s="4"/>
      <c r="M42" s="4"/>
      <c r="N42" s="4"/>
      <c r="O42" s="4"/>
      <c r="P42" s="4"/>
      <c r="Q42" s="4"/>
      <c r="R42" s="4"/>
      <c r="S42" s="24"/>
      <c r="T42" s="24"/>
      <c r="U42" s="24"/>
      <c r="V42" s="6"/>
      <c r="W42" s="6">
        <f t="shared" si="12"/>
        <v>4188600</v>
      </c>
      <c r="X42" s="25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</row>
    <row r="43" spans="1:42" s="26" customFormat="1" ht="24" customHeight="1">
      <c r="A43" s="4">
        <v>11</v>
      </c>
      <c r="B43" s="17" t="s">
        <v>54</v>
      </c>
      <c r="C43" s="22" t="s">
        <v>10</v>
      </c>
      <c r="D43" s="23"/>
      <c r="E43" s="28"/>
      <c r="F43" s="6">
        <v>4680000</v>
      </c>
      <c r="G43" s="6"/>
      <c r="H43" s="6">
        <f t="shared" si="13"/>
        <v>491400</v>
      </c>
      <c r="I43" s="6">
        <f t="shared" si="14"/>
        <v>4188600</v>
      </c>
      <c r="J43" s="4"/>
      <c r="K43" s="4"/>
      <c r="L43" s="4"/>
      <c r="M43" s="4"/>
      <c r="N43" s="4"/>
      <c r="O43" s="4"/>
      <c r="P43" s="4"/>
      <c r="Q43" s="4"/>
      <c r="R43" s="4"/>
      <c r="S43" s="24"/>
      <c r="T43" s="24"/>
      <c r="U43" s="24"/>
      <c r="V43" s="6"/>
      <c r="W43" s="6">
        <f t="shared" si="12"/>
        <v>4188600</v>
      </c>
      <c r="X43" s="25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</row>
    <row r="44" spans="1:42" s="26" customFormat="1" ht="24" customHeight="1">
      <c r="A44" s="4">
        <v>12</v>
      </c>
      <c r="B44" s="18" t="s">
        <v>63</v>
      </c>
      <c r="C44" s="22" t="s">
        <v>10</v>
      </c>
      <c r="D44" s="23"/>
      <c r="E44" s="13"/>
      <c r="F44" s="6">
        <v>4680000</v>
      </c>
      <c r="G44" s="6"/>
      <c r="H44" s="6">
        <f t="shared" si="13"/>
        <v>491400</v>
      </c>
      <c r="I44" s="6">
        <f t="shared" si="14"/>
        <v>4188600</v>
      </c>
      <c r="J44" s="4"/>
      <c r="K44" s="4"/>
      <c r="L44" s="4"/>
      <c r="M44" s="4"/>
      <c r="N44" s="4"/>
      <c r="O44" s="4"/>
      <c r="P44" s="4"/>
      <c r="Q44" s="4"/>
      <c r="R44" s="4"/>
      <c r="S44" s="24"/>
      <c r="T44" s="24"/>
      <c r="U44" s="24"/>
      <c r="V44" s="6"/>
      <c r="W44" s="6">
        <f t="shared" si="12"/>
        <v>4188600</v>
      </c>
      <c r="X44" s="25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</row>
    <row r="45" spans="1:42" s="26" customFormat="1" ht="24" customHeight="1">
      <c r="A45" s="4">
        <v>13</v>
      </c>
      <c r="B45" s="14" t="s">
        <v>64</v>
      </c>
      <c r="C45" s="22" t="s">
        <v>10</v>
      </c>
      <c r="D45" s="23"/>
      <c r="E45" s="13"/>
      <c r="F45" s="6">
        <v>4680000</v>
      </c>
      <c r="G45" s="6"/>
      <c r="H45" s="6">
        <f t="shared" si="13"/>
        <v>491400</v>
      </c>
      <c r="I45" s="6">
        <f t="shared" si="14"/>
        <v>4188600</v>
      </c>
      <c r="J45" s="4"/>
      <c r="K45" s="4"/>
      <c r="L45" s="4"/>
      <c r="M45" s="4"/>
      <c r="N45" s="4"/>
      <c r="O45" s="4"/>
      <c r="P45" s="4"/>
      <c r="Q45" s="4"/>
      <c r="R45" s="4"/>
      <c r="S45" s="24"/>
      <c r="T45" s="24"/>
      <c r="U45" s="24"/>
      <c r="V45" s="6"/>
      <c r="W45" s="6">
        <f t="shared" si="12"/>
        <v>4188600</v>
      </c>
      <c r="X45" s="25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</row>
    <row r="46" spans="1:42" s="26" customFormat="1" ht="24" customHeight="1">
      <c r="A46" s="4">
        <v>14</v>
      </c>
      <c r="B46" s="14" t="s">
        <v>80</v>
      </c>
      <c r="C46" s="22" t="s">
        <v>10</v>
      </c>
      <c r="D46" s="23"/>
      <c r="E46" s="13"/>
      <c r="F46" s="6">
        <v>4680000</v>
      </c>
      <c r="G46" s="6"/>
      <c r="H46" s="6">
        <f t="shared" si="13"/>
        <v>491400</v>
      </c>
      <c r="I46" s="6">
        <f t="shared" si="14"/>
        <v>4188600</v>
      </c>
      <c r="J46" s="4"/>
      <c r="K46" s="4"/>
      <c r="L46" s="4"/>
      <c r="M46" s="4"/>
      <c r="N46" s="4"/>
      <c r="O46" s="4"/>
      <c r="P46" s="4"/>
      <c r="Q46" s="4"/>
      <c r="R46" s="4"/>
      <c r="S46" s="24"/>
      <c r="T46" s="24"/>
      <c r="U46" s="24"/>
      <c r="V46" s="6"/>
      <c r="W46" s="6">
        <f t="shared" si="12"/>
        <v>4188600</v>
      </c>
      <c r="X46" s="25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</row>
    <row r="47" spans="1:42" s="26" customFormat="1" ht="24" customHeight="1">
      <c r="A47" s="4">
        <v>15</v>
      </c>
      <c r="B47" s="41" t="s">
        <v>66</v>
      </c>
      <c r="C47" s="22" t="s">
        <v>10</v>
      </c>
      <c r="D47" s="23"/>
      <c r="E47" s="13"/>
      <c r="F47" s="6">
        <v>4680000</v>
      </c>
      <c r="G47" s="6"/>
      <c r="H47" s="6">
        <f t="shared" si="13"/>
        <v>491400</v>
      </c>
      <c r="I47" s="6">
        <f t="shared" si="14"/>
        <v>4188600</v>
      </c>
      <c r="J47" s="4"/>
      <c r="K47" s="4"/>
      <c r="L47" s="4"/>
      <c r="M47" s="4"/>
      <c r="N47" s="4"/>
      <c r="O47" s="4"/>
      <c r="P47" s="4"/>
      <c r="Q47" s="4"/>
      <c r="R47" s="4"/>
      <c r="S47" s="24"/>
      <c r="T47" s="24"/>
      <c r="U47" s="24"/>
      <c r="V47" s="6"/>
      <c r="W47" s="6">
        <f t="shared" si="12"/>
        <v>4188600</v>
      </c>
      <c r="X47" s="25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</row>
    <row r="48" spans="1:42" s="26" customFormat="1" ht="24" customHeight="1">
      <c r="A48" s="4">
        <v>16</v>
      </c>
      <c r="B48" s="41" t="s">
        <v>83</v>
      </c>
      <c r="C48" s="22" t="s">
        <v>10</v>
      </c>
      <c r="D48" s="23"/>
      <c r="E48" s="13"/>
      <c r="F48" s="6">
        <v>4680000</v>
      </c>
      <c r="G48" s="6"/>
      <c r="H48" s="6">
        <f t="shared" si="13"/>
        <v>491400</v>
      </c>
      <c r="I48" s="6">
        <f t="shared" si="14"/>
        <v>4188600</v>
      </c>
      <c r="J48" s="4"/>
      <c r="K48" s="4"/>
      <c r="L48" s="4"/>
      <c r="M48" s="4"/>
      <c r="N48" s="4"/>
      <c r="O48" s="4"/>
      <c r="P48" s="4"/>
      <c r="Q48" s="4"/>
      <c r="R48" s="4"/>
      <c r="S48" s="24"/>
      <c r="T48" s="24"/>
      <c r="U48" s="24"/>
      <c r="V48" s="6"/>
      <c r="W48" s="6">
        <f t="shared" si="12"/>
        <v>4188600</v>
      </c>
      <c r="X48" s="25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</row>
    <row r="49" spans="1:42" s="26" customFormat="1" ht="24" customHeight="1">
      <c r="A49" s="4">
        <v>17</v>
      </c>
      <c r="B49" s="15" t="s">
        <v>55</v>
      </c>
      <c r="C49" s="22" t="s">
        <v>11</v>
      </c>
      <c r="D49" s="23"/>
      <c r="E49" s="28"/>
      <c r="F49" s="6">
        <v>4680000</v>
      </c>
      <c r="G49" s="6"/>
      <c r="H49" s="6">
        <f t="shared" si="13"/>
        <v>491400</v>
      </c>
      <c r="I49" s="6">
        <f t="shared" si="14"/>
        <v>4188600</v>
      </c>
      <c r="J49" s="4"/>
      <c r="K49" s="4"/>
      <c r="L49" s="4"/>
      <c r="M49" s="4"/>
      <c r="N49" s="4"/>
      <c r="O49" s="4"/>
      <c r="P49" s="4"/>
      <c r="Q49" s="4"/>
      <c r="R49" s="4"/>
      <c r="S49" s="24"/>
      <c r="T49" s="24"/>
      <c r="U49" s="24"/>
      <c r="V49" s="6"/>
      <c r="W49" s="6">
        <f t="shared" si="12"/>
        <v>4188600</v>
      </c>
      <c r="X49" s="25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</row>
    <row r="50" spans="1:42" s="12" customFormat="1" ht="24" customHeight="1">
      <c r="A50" s="4">
        <v>18</v>
      </c>
      <c r="B50" s="20" t="s">
        <v>56</v>
      </c>
      <c r="C50" s="22" t="s">
        <v>11</v>
      </c>
      <c r="D50" s="75"/>
      <c r="E50" s="28"/>
      <c r="F50" s="6">
        <v>4680000</v>
      </c>
      <c r="G50" s="6"/>
      <c r="H50" s="161"/>
      <c r="I50" s="6">
        <f t="shared" si="14"/>
        <v>4680000</v>
      </c>
      <c r="J50" s="4"/>
      <c r="K50" s="4"/>
      <c r="L50" s="4"/>
      <c r="M50" s="4"/>
      <c r="N50" s="4"/>
      <c r="O50" s="4"/>
      <c r="P50" s="4"/>
      <c r="Q50" s="4"/>
      <c r="R50" s="4"/>
      <c r="S50" s="24"/>
      <c r="T50" s="24"/>
      <c r="U50" s="24"/>
      <c r="V50" s="6"/>
      <c r="W50" s="6">
        <f t="shared" si="12"/>
        <v>4680000</v>
      </c>
      <c r="X50" s="11"/>
    </row>
    <row r="51" spans="1:42" s="26" customFormat="1" ht="20.100000000000001" customHeight="1">
      <c r="A51" s="80" t="s">
        <v>20</v>
      </c>
      <c r="B51" s="81" t="s">
        <v>82</v>
      </c>
      <c r="C51" s="59"/>
      <c r="D51" s="82"/>
      <c r="E51" s="83"/>
      <c r="F51" s="73">
        <f t="shared" ref="F51:M51" si="15">SUM(F52:F59)</f>
        <v>35080000</v>
      </c>
      <c r="G51" s="73">
        <f t="shared" si="15"/>
        <v>0</v>
      </c>
      <c r="H51" s="73">
        <f t="shared" si="15"/>
        <v>2457000</v>
      </c>
      <c r="I51" s="73">
        <f t="shared" si="15"/>
        <v>32623000</v>
      </c>
      <c r="J51" s="73">
        <f t="shared" si="15"/>
        <v>0</v>
      </c>
      <c r="K51" s="73">
        <f t="shared" si="15"/>
        <v>0</v>
      </c>
      <c r="L51" s="73">
        <f t="shared" si="15"/>
        <v>0</v>
      </c>
      <c r="M51" s="73">
        <f t="shared" si="15"/>
        <v>0</v>
      </c>
      <c r="N51" s="73"/>
      <c r="O51" s="73">
        <f t="shared" ref="O51:W51" si="16">SUM(O52:O59)</f>
        <v>0</v>
      </c>
      <c r="P51" s="73">
        <f t="shared" si="16"/>
        <v>0</v>
      </c>
      <c r="Q51" s="73">
        <f t="shared" si="16"/>
        <v>0</v>
      </c>
      <c r="R51" s="73">
        <f t="shared" si="16"/>
        <v>0</v>
      </c>
      <c r="S51" s="73">
        <f t="shared" si="16"/>
        <v>0</v>
      </c>
      <c r="T51" s="73">
        <f t="shared" si="16"/>
        <v>0</v>
      </c>
      <c r="U51" s="73">
        <f t="shared" si="16"/>
        <v>0</v>
      </c>
      <c r="V51" s="73">
        <f t="shared" si="16"/>
        <v>0</v>
      </c>
      <c r="W51" s="73">
        <f t="shared" si="16"/>
        <v>32623000</v>
      </c>
      <c r="X51" s="84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</row>
    <row r="52" spans="1:42" s="38" customFormat="1" ht="22.5" customHeight="1">
      <c r="A52" s="29">
        <v>1</v>
      </c>
      <c r="B52" s="30" t="s">
        <v>92</v>
      </c>
      <c r="C52" s="31" t="s">
        <v>3</v>
      </c>
      <c r="D52" s="32"/>
      <c r="E52" s="33"/>
      <c r="F52" s="6">
        <v>4680000</v>
      </c>
      <c r="G52" s="6"/>
      <c r="H52" s="6">
        <f>(F52+G52)*10.5%</f>
        <v>491400</v>
      </c>
      <c r="I52" s="6">
        <f>(F52+G52)-H52</f>
        <v>4188600</v>
      </c>
      <c r="J52" s="34"/>
      <c r="K52" s="34"/>
      <c r="L52" s="34"/>
      <c r="M52" s="34"/>
      <c r="N52" s="34"/>
      <c r="O52" s="34"/>
      <c r="P52" s="34"/>
      <c r="Q52" s="34"/>
      <c r="R52" s="34"/>
      <c r="S52" s="33"/>
      <c r="T52" s="33"/>
      <c r="U52" s="35"/>
      <c r="V52" s="36"/>
      <c r="W52" s="6">
        <f t="shared" ref="W52:W59" si="17">I52+V52</f>
        <v>4188600</v>
      </c>
      <c r="X52" s="37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</row>
    <row r="53" spans="1:42" s="38" customFormat="1" ht="22.5" customHeight="1">
      <c r="A53" s="29">
        <v>2</v>
      </c>
      <c r="B53" s="40" t="s">
        <v>81</v>
      </c>
      <c r="C53" s="31" t="s">
        <v>3</v>
      </c>
      <c r="D53" s="32"/>
      <c r="E53" s="33"/>
      <c r="F53" s="6">
        <v>4680000</v>
      </c>
      <c r="G53" s="6"/>
      <c r="H53" s="6">
        <f t="shared" ref="H53:H56" si="18">(F53+G53)*10.5%</f>
        <v>491400</v>
      </c>
      <c r="I53" s="6">
        <f t="shared" ref="I53:I57" si="19">(F53+G53)-H53</f>
        <v>4188600</v>
      </c>
      <c r="J53" s="34"/>
      <c r="K53" s="34"/>
      <c r="L53" s="34"/>
      <c r="M53" s="34"/>
      <c r="N53" s="34"/>
      <c r="O53" s="34"/>
      <c r="P53" s="34"/>
      <c r="Q53" s="34"/>
      <c r="R53" s="34"/>
      <c r="S53" s="33"/>
      <c r="T53" s="33"/>
      <c r="U53" s="35"/>
      <c r="V53" s="36"/>
      <c r="W53" s="6">
        <f t="shared" si="17"/>
        <v>4188600</v>
      </c>
      <c r="X53" s="37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</row>
    <row r="54" spans="1:42" s="26" customFormat="1" ht="22.5" customHeight="1">
      <c r="A54" s="29">
        <v>3</v>
      </c>
      <c r="B54" s="19" t="s">
        <v>57</v>
      </c>
      <c r="C54" s="21" t="s">
        <v>17</v>
      </c>
      <c r="D54" s="23"/>
      <c r="E54" s="79"/>
      <c r="F54" s="6">
        <v>4680000</v>
      </c>
      <c r="G54" s="6"/>
      <c r="H54" s="6">
        <f t="shared" si="18"/>
        <v>491400</v>
      </c>
      <c r="I54" s="6">
        <f t="shared" si="19"/>
        <v>4188600</v>
      </c>
      <c r="J54" s="4"/>
      <c r="K54" s="4"/>
      <c r="L54" s="4"/>
      <c r="M54" s="4"/>
      <c r="N54" s="4"/>
      <c r="O54" s="69"/>
      <c r="P54" s="69"/>
      <c r="Q54" s="69"/>
      <c r="R54" s="69"/>
      <c r="S54" s="69"/>
      <c r="T54" s="69"/>
      <c r="U54" s="69"/>
      <c r="V54" s="6"/>
      <c r="W54" s="6">
        <f t="shared" si="17"/>
        <v>4188600</v>
      </c>
      <c r="X54" s="25"/>
    </row>
    <row r="55" spans="1:42" s="26" customFormat="1" ht="22.5" customHeight="1">
      <c r="A55" s="29">
        <v>4</v>
      </c>
      <c r="B55" s="41" t="s">
        <v>84</v>
      </c>
      <c r="C55" s="21" t="s">
        <v>3</v>
      </c>
      <c r="D55" s="23"/>
      <c r="E55" s="79"/>
      <c r="F55" s="6">
        <v>4680000</v>
      </c>
      <c r="G55" s="6"/>
      <c r="H55" s="6">
        <f t="shared" si="18"/>
        <v>491400</v>
      </c>
      <c r="I55" s="6">
        <f t="shared" si="19"/>
        <v>4188600</v>
      </c>
      <c r="J55" s="4"/>
      <c r="K55" s="4"/>
      <c r="L55" s="4"/>
      <c r="M55" s="4"/>
      <c r="N55" s="4"/>
      <c r="O55" s="69"/>
      <c r="P55" s="69"/>
      <c r="Q55" s="69"/>
      <c r="R55" s="69"/>
      <c r="S55" s="69"/>
      <c r="T55" s="69"/>
      <c r="U55" s="69"/>
      <c r="V55" s="6"/>
      <c r="W55" s="6">
        <f t="shared" si="17"/>
        <v>4188600</v>
      </c>
      <c r="X55" s="25"/>
    </row>
    <row r="56" spans="1:42" s="26" customFormat="1" ht="22.5" customHeight="1">
      <c r="A56" s="29">
        <v>5</v>
      </c>
      <c r="B56" s="42" t="s">
        <v>51</v>
      </c>
      <c r="C56" s="21" t="s">
        <v>4</v>
      </c>
      <c r="D56" s="23"/>
      <c r="E56" s="79"/>
      <c r="F56" s="6">
        <v>4680000</v>
      </c>
      <c r="G56" s="6"/>
      <c r="H56" s="6">
        <f t="shared" si="18"/>
        <v>491400</v>
      </c>
      <c r="I56" s="6">
        <f t="shared" si="19"/>
        <v>4188600</v>
      </c>
      <c r="J56" s="4"/>
      <c r="K56" s="4"/>
      <c r="L56" s="4"/>
      <c r="M56" s="4"/>
      <c r="N56" s="4"/>
      <c r="O56" s="69"/>
      <c r="P56" s="69"/>
      <c r="Q56" s="69"/>
      <c r="R56" s="69"/>
      <c r="S56" s="69"/>
      <c r="T56" s="69"/>
      <c r="U56" s="69"/>
      <c r="V56" s="6"/>
      <c r="W56" s="6">
        <f t="shared" si="17"/>
        <v>4188600</v>
      </c>
      <c r="X56" s="25"/>
    </row>
    <row r="57" spans="1:42" s="26" customFormat="1" ht="22.5" customHeight="1">
      <c r="A57" s="29">
        <v>6</v>
      </c>
      <c r="B57" s="15" t="s">
        <v>58</v>
      </c>
      <c r="C57" s="21" t="s">
        <v>11</v>
      </c>
      <c r="D57" s="23"/>
      <c r="E57" s="79"/>
      <c r="F57" s="6">
        <v>4680000</v>
      </c>
      <c r="G57" s="6"/>
      <c r="H57" s="161"/>
      <c r="I57" s="6">
        <f t="shared" si="19"/>
        <v>4680000</v>
      </c>
      <c r="J57" s="4"/>
      <c r="K57" s="4"/>
      <c r="L57" s="4"/>
      <c r="M57" s="4"/>
      <c r="N57" s="4"/>
      <c r="O57" s="69"/>
      <c r="P57" s="69"/>
      <c r="Q57" s="69"/>
      <c r="R57" s="69"/>
      <c r="S57" s="69"/>
      <c r="T57" s="69"/>
      <c r="U57" s="69"/>
      <c r="V57" s="6"/>
      <c r="W57" s="6">
        <f t="shared" si="17"/>
        <v>4680000</v>
      </c>
      <c r="X57" s="25"/>
    </row>
    <row r="58" spans="1:42" s="26" customFormat="1" ht="22.5" customHeight="1">
      <c r="A58" s="29">
        <v>7</v>
      </c>
      <c r="B58" s="16" t="s">
        <v>42</v>
      </c>
      <c r="C58" s="21" t="s">
        <v>21</v>
      </c>
      <c r="D58" s="23"/>
      <c r="E58" s="8"/>
      <c r="F58" s="6">
        <v>5500000</v>
      </c>
      <c r="G58" s="6"/>
      <c r="H58" s="161"/>
      <c r="I58" s="6">
        <f>F58-H58</f>
        <v>5500000</v>
      </c>
      <c r="J58" s="4"/>
      <c r="K58" s="4"/>
      <c r="L58" s="4"/>
      <c r="M58" s="4"/>
      <c r="N58" s="4"/>
      <c r="O58" s="69"/>
      <c r="P58" s="69"/>
      <c r="Q58" s="69"/>
      <c r="R58" s="69"/>
      <c r="S58" s="69"/>
      <c r="T58" s="69"/>
      <c r="U58" s="69"/>
      <c r="V58" s="6"/>
      <c r="W58" s="6">
        <f t="shared" si="17"/>
        <v>5500000</v>
      </c>
      <c r="X58" s="25"/>
    </row>
    <row r="59" spans="1:42" s="26" customFormat="1" ht="22.5" customHeight="1">
      <c r="A59" s="29">
        <v>8</v>
      </c>
      <c r="B59" s="16" t="s">
        <v>86</v>
      </c>
      <c r="C59" s="21" t="s">
        <v>88</v>
      </c>
      <c r="D59" s="23"/>
      <c r="E59" s="8"/>
      <c r="F59" s="6">
        <v>1500000</v>
      </c>
      <c r="G59" s="6"/>
      <c r="H59" s="161"/>
      <c r="I59" s="6">
        <f>F59-H59</f>
        <v>1500000</v>
      </c>
      <c r="J59" s="4"/>
      <c r="K59" s="4"/>
      <c r="L59" s="4"/>
      <c r="M59" s="4"/>
      <c r="N59" s="4"/>
      <c r="O59" s="69"/>
      <c r="P59" s="69"/>
      <c r="Q59" s="69"/>
      <c r="R59" s="69"/>
      <c r="S59" s="69"/>
      <c r="T59" s="69"/>
      <c r="U59" s="69"/>
      <c r="V59" s="6"/>
      <c r="W59" s="6">
        <f t="shared" si="17"/>
        <v>1500000</v>
      </c>
      <c r="X59" s="25"/>
    </row>
    <row r="60" spans="1:42" s="76" customFormat="1" ht="20.100000000000001" customHeight="1">
      <c r="A60" s="185" t="s">
        <v>59</v>
      </c>
      <c r="B60" s="186"/>
      <c r="C60" s="85"/>
      <c r="D60" s="85"/>
      <c r="E60" s="86">
        <f>E8</f>
        <v>68.16</v>
      </c>
      <c r="F60" s="87">
        <f>+F51+F32+F8</f>
        <v>221438400</v>
      </c>
      <c r="G60" s="87">
        <f>+G51+G32+G8</f>
        <v>1120000</v>
      </c>
      <c r="H60" s="87">
        <f>+H51+H32+H8</f>
        <v>21650832</v>
      </c>
      <c r="I60" s="87">
        <f>I8+I24+I51</f>
        <v>127558424.5</v>
      </c>
      <c r="J60" s="88">
        <f>J8</f>
        <v>1.2</v>
      </c>
      <c r="K60" s="87">
        <f>K8</f>
        <v>1788000</v>
      </c>
      <c r="L60" s="87">
        <f t="shared" ref="L60:M60" si="20">L8</f>
        <v>187740</v>
      </c>
      <c r="M60" s="87">
        <f t="shared" si="20"/>
        <v>1600260</v>
      </c>
      <c r="N60" s="87"/>
      <c r="O60" s="88">
        <f t="shared" ref="O60:T60" si="21">O8</f>
        <v>7.3026999999999997</v>
      </c>
      <c r="P60" s="87">
        <f t="shared" si="21"/>
        <v>10881023</v>
      </c>
      <c r="Q60" s="87">
        <f t="shared" si="21"/>
        <v>1142507.415</v>
      </c>
      <c r="R60" s="87">
        <f t="shared" si="21"/>
        <v>9738515.584999999</v>
      </c>
      <c r="S60" s="88">
        <f t="shared" si="21"/>
        <v>24.275999999999996</v>
      </c>
      <c r="T60" s="87">
        <f t="shared" si="21"/>
        <v>36171240</v>
      </c>
      <c r="U60" s="88">
        <f>U8+U24+U51</f>
        <v>0.2</v>
      </c>
      <c r="V60" s="87">
        <f>V8+V24+V51</f>
        <v>298000</v>
      </c>
      <c r="W60" s="87">
        <f>+W8+W32+W51</f>
        <v>249013583.58500001</v>
      </c>
      <c r="X60" s="89"/>
      <c r="Y60" s="134">
        <f>+W51+W32+W8</f>
        <v>249013583.58500001</v>
      </c>
    </row>
    <row r="61" spans="1:42" s="92" customFormat="1" ht="17.25" customHeight="1">
      <c r="A61" s="90" t="s">
        <v>105</v>
      </c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1"/>
      <c r="O61" s="90"/>
      <c r="P61" s="90"/>
      <c r="Q61" s="90"/>
      <c r="R61" s="90"/>
      <c r="S61" s="90"/>
      <c r="T61" s="90"/>
      <c r="U61" s="90"/>
      <c r="V61" s="90"/>
      <c r="W61" s="90"/>
    </row>
    <row r="62" spans="1:42" s="100" customFormat="1" ht="14.25" customHeight="1">
      <c r="A62" s="93"/>
      <c r="B62" s="93"/>
      <c r="C62" s="93"/>
      <c r="D62" s="93"/>
      <c r="E62" s="94"/>
      <c r="F62" s="93"/>
      <c r="G62" s="93"/>
      <c r="H62" s="93"/>
      <c r="I62" s="95"/>
      <c r="J62" s="96"/>
      <c r="K62" s="97"/>
      <c r="L62" s="180" t="s">
        <v>106</v>
      </c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9"/>
    </row>
    <row r="63" spans="1:42" ht="13.5" customHeight="1">
      <c r="A63" s="101" t="s">
        <v>12</v>
      </c>
      <c r="B63" s="101"/>
      <c r="C63" s="179" t="s">
        <v>60</v>
      </c>
      <c r="D63" s="179"/>
      <c r="E63" s="179"/>
      <c r="F63" s="179"/>
      <c r="G63" s="179"/>
      <c r="H63" s="179"/>
      <c r="I63" s="179"/>
      <c r="K63" s="101"/>
      <c r="L63" s="181" t="s">
        <v>61</v>
      </c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</row>
    <row r="64" spans="1:42" ht="18" customHeight="1">
      <c r="A64" s="129"/>
      <c r="B64" s="129"/>
      <c r="C64" s="129"/>
      <c r="D64" s="129"/>
      <c r="E64" s="103"/>
      <c r="F64" s="126"/>
      <c r="G64" s="157"/>
      <c r="H64" s="126"/>
      <c r="I64" s="126"/>
      <c r="K64" s="129"/>
      <c r="L64" s="104"/>
      <c r="M64" s="104"/>
      <c r="N64" s="127"/>
      <c r="O64" s="104"/>
      <c r="P64" s="104"/>
      <c r="Q64" s="104"/>
      <c r="R64" s="127"/>
      <c r="S64" s="105"/>
      <c r="T64" s="47"/>
      <c r="U64" s="106"/>
      <c r="V64" s="47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</row>
    <row r="65" spans="1:38" ht="18" customHeight="1">
      <c r="A65" s="129"/>
      <c r="B65" s="129"/>
      <c r="C65" s="129"/>
      <c r="D65" s="129"/>
      <c r="E65" s="103"/>
      <c r="F65" s="126"/>
      <c r="G65" s="157"/>
      <c r="H65" s="126"/>
      <c r="I65" s="126"/>
      <c r="K65" s="129"/>
      <c r="L65" s="104"/>
      <c r="M65" s="104"/>
      <c r="N65" s="127"/>
      <c r="O65" s="104"/>
      <c r="P65" s="104"/>
      <c r="Q65" s="104"/>
      <c r="R65" s="127"/>
      <c r="S65" s="105"/>
      <c r="T65" s="47"/>
      <c r="U65" s="106"/>
      <c r="V65" s="47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</row>
    <row r="66" spans="1:38" ht="17.100000000000001" hidden="1" customHeight="1">
      <c r="D66" s="107"/>
      <c r="F66" s="126"/>
      <c r="G66" s="157"/>
      <c r="H66" s="126"/>
      <c r="I66" s="126"/>
      <c r="J66" s="109"/>
      <c r="K66" s="110"/>
      <c r="L66" s="111"/>
      <c r="M66" s="111"/>
      <c r="N66" s="131"/>
      <c r="O66" s="111"/>
      <c r="P66" s="47"/>
      <c r="Q66" s="47"/>
      <c r="R66" s="111"/>
      <c r="S66" s="47"/>
      <c r="T66" s="47"/>
      <c r="U66" s="106"/>
      <c r="V66" s="47"/>
      <c r="W66" s="47"/>
    </row>
    <row r="67" spans="1:38" ht="17.100000000000001" customHeight="1">
      <c r="D67" s="107"/>
      <c r="F67" s="126"/>
      <c r="G67" s="157"/>
      <c r="H67" s="126"/>
      <c r="I67" s="126"/>
      <c r="J67" s="109"/>
      <c r="K67" s="110"/>
      <c r="L67" s="111"/>
      <c r="M67" s="111"/>
      <c r="N67" s="131"/>
      <c r="O67" s="111"/>
      <c r="P67" s="47"/>
      <c r="Q67" s="47"/>
      <c r="R67" s="111"/>
      <c r="S67" s="47"/>
      <c r="T67" s="47"/>
      <c r="U67" s="106"/>
      <c r="V67" s="47"/>
      <c r="W67" s="47"/>
    </row>
    <row r="68" spans="1:38" ht="14.25" customHeight="1">
      <c r="A68" s="112"/>
      <c r="B68" s="112"/>
      <c r="C68" s="174" t="s">
        <v>51</v>
      </c>
      <c r="D68" s="174"/>
      <c r="E68" s="174"/>
      <c r="F68" s="174"/>
      <c r="G68" s="174"/>
      <c r="H68" s="174"/>
      <c r="I68" s="174"/>
      <c r="J68" s="130"/>
      <c r="K68" s="112"/>
      <c r="L68" s="175" t="s">
        <v>35</v>
      </c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</row>
    <row r="69" spans="1:38" ht="21" customHeight="1">
      <c r="F69" s="126"/>
      <c r="G69" s="157"/>
      <c r="H69" s="126"/>
      <c r="I69" s="126"/>
      <c r="J69" s="109"/>
      <c r="K69" s="110"/>
      <c r="L69" s="111"/>
      <c r="M69" s="111"/>
      <c r="N69" s="131"/>
      <c r="O69" s="111"/>
      <c r="P69" s="47"/>
      <c r="Q69" s="47"/>
      <c r="R69" s="47"/>
      <c r="S69" s="47"/>
      <c r="T69" s="47"/>
      <c r="U69" s="47"/>
      <c r="V69" s="47"/>
      <c r="W69" s="47"/>
    </row>
    <row r="72" spans="1:38">
      <c r="A72" s="171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</row>
  </sheetData>
  <mergeCells count="27">
    <mergeCell ref="A2:F2"/>
    <mergeCell ref="A3:X3"/>
    <mergeCell ref="A4:X4"/>
    <mergeCell ref="A5:A7"/>
    <mergeCell ref="B5:B7"/>
    <mergeCell ref="C5:C7"/>
    <mergeCell ref="D5:D7"/>
    <mergeCell ref="E5:I5"/>
    <mergeCell ref="J5:V5"/>
    <mergeCell ref="W5:W7"/>
    <mergeCell ref="X5:X7"/>
    <mergeCell ref="E6:E7"/>
    <mergeCell ref="F6:F7"/>
    <mergeCell ref="H6:H7"/>
    <mergeCell ref="I6:I7"/>
    <mergeCell ref="J6:M6"/>
    <mergeCell ref="N6:R6"/>
    <mergeCell ref="S6:T6"/>
    <mergeCell ref="U6:V6"/>
    <mergeCell ref="A72:W72"/>
    <mergeCell ref="A60:B60"/>
    <mergeCell ref="L62:W62"/>
    <mergeCell ref="C63:I63"/>
    <mergeCell ref="L63:W63"/>
    <mergeCell ref="C68:I68"/>
    <mergeCell ref="L68:W68"/>
    <mergeCell ref="G6:G7"/>
  </mergeCells>
  <pageMargins left="0" right="0" top="0" bottom="0" header="0" footer="0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4"/>
  <sheetViews>
    <sheetView zoomScale="130" zoomScaleNormal="130" workbookViewId="0">
      <pane ySplit="7" topLeftCell="A29" activePane="bottomLeft" state="frozen"/>
      <selection pane="bottomLeft" activeCell="X35" sqref="X35"/>
    </sheetView>
  </sheetViews>
  <sheetFormatPr defaultRowHeight="12.75"/>
  <cols>
    <col min="1" max="1" width="2.28515625" style="107" customWidth="1"/>
    <col min="2" max="2" width="13" style="107" customWidth="1"/>
    <col min="3" max="3" width="2.85546875" style="107" customWidth="1"/>
    <col min="4" max="4" width="6.5703125" style="113" customWidth="1"/>
    <col min="5" max="5" width="5" style="108" customWidth="1"/>
    <col min="6" max="6" width="8.28515625" style="101" customWidth="1"/>
    <col min="7" max="7" width="7.5703125" style="101" customWidth="1"/>
    <col min="8" max="8" width="8.140625" style="101" customWidth="1"/>
    <col min="9" max="9" width="3.5703125" style="126" customWidth="1"/>
    <col min="10" max="10" width="6.85546875" style="126" customWidth="1"/>
    <col min="11" max="11" width="5.7109375" style="126" customWidth="1"/>
    <col min="12" max="12" width="6.7109375" style="126" customWidth="1"/>
    <col min="13" max="13" width="4.28515625" style="126" customWidth="1"/>
    <col min="14" max="14" width="4" style="126" customWidth="1"/>
    <col min="15" max="15" width="7.5703125" style="126" customWidth="1"/>
    <col min="16" max="16" width="6.85546875" style="126" customWidth="1"/>
    <col min="17" max="17" width="7.7109375" style="126" customWidth="1"/>
    <col min="18" max="18" width="4" style="109" customWidth="1"/>
    <col min="19" max="19" width="7.5703125" style="109" customWidth="1"/>
    <col min="20" max="20" width="3.28515625" style="109" customWidth="1"/>
    <col min="21" max="21" width="5.7109375" style="109" customWidth="1"/>
    <col min="22" max="22" width="8.140625" style="111" customWidth="1"/>
    <col min="23" max="23" width="8" style="47" customWidth="1"/>
    <col min="24" max="24" width="9.7109375" style="47" customWidth="1"/>
    <col min="25" max="25" width="16.42578125" style="47" bestFit="1" customWidth="1"/>
    <col min="26" max="253" width="9.140625" style="47"/>
    <col min="254" max="254" width="3.28515625" style="47" customWidth="1"/>
    <col min="255" max="255" width="22.5703125" style="47" customWidth="1"/>
    <col min="256" max="256" width="6.140625" style="47" customWidth="1"/>
    <col min="257" max="257" width="7.5703125" style="47" customWidth="1"/>
    <col min="258" max="258" width="7.28515625" style="47" customWidth="1"/>
    <col min="259" max="259" width="6.85546875" style="47" customWidth="1"/>
    <col min="260" max="260" width="6.7109375" style="47" customWidth="1"/>
    <col min="261" max="262" width="7.85546875" style="47" customWidth="1"/>
    <col min="263" max="265" width="11.140625" style="47" customWidth="1"/>
    <col min="266" max="268" width="9.85546875" style="47" customWidth="1"/>
    <col min="269" max="271" width="9.28515625" style="47" customWidth="1"/>
    <col min="272" max="274" width="10" style="47" customWidth="1"/>
    <col min="275" max="275" width="10.5703125" style="47" customWidth="1"/>
    <col min="276" max="276" width="10.28515625" style="47" customWidth="1"/>
    <col min="277" max="277" width="11.85546875" style="47" customWidth="1"/>
    <col min="278" max="278" width="14" style="47" customWidth="1"/>
    <col min="279" max="280" width="9.140625" style="47"/>
    <col min="281" max="281" width="16.42578125" style="47" bestFit="1" customWidth="1"/>
    <col min="282" max="509" width="9.140625" style="47"/>
    <col min="510" max="510" width="3.28515625" style="47" customWidth="1"/>
    <col min="511" max="511" width="22.5703125" style="47" customWidth="1"/>
    <col min="512" max="512" width="6.140625" style="47" customWidth="1"/>
    <col min="513" max="513" width="7.5703125" style="47" customWidth="1"/>
    <col min="514" max="514" width="7.28515625" style="47" customWidth="1"/>
    <col min="515" max="515" width="6.85546875" style="47" customWidth="1"/>
    <col min="516" max="516" width="6.7109375" style="47" customWidth="1"/>
    <col min="517" max="518" width="7.85546875" style="47" customWidth="1"/>
    <col min="519" max="521" width="11.140625" style="47" customWidth="1"/>
    <col min="522" max="524" width="9.85546875" style="47" customWidth="1"/>
    <col min="525" max="527" width="9.28515625" style="47" customWidth="1"/>
    <col min="528" max="530" width="10" style="47" customWidth="1"/>
    <col min="531" max="531" width="10.5703125" style="47" customWidth="1"/>
    <col min="532" max="532" width="10.28515625" style="47" customWidth="1"/>
    <col min="533" max="533" width="11.85546875" style="47" customWidth="1"/>
    <col min="534" max="534" width="14" style="47" customWidth="1"/>
    <col min="535" max="536" width="9.140625" style="47"/>
    <col min="537" max="537" width="16.42578125" style="47" bestFit="1" customWidth="1"/>
    <col min="538" max="765" width="9.140625" style="47"/>
    <col min="766" max="766" width="3.28515625" style="47" customWidth="1"/>
    <col min="767" max="767" width="22.5703125" style="47" customWidth="1"/>
    <col min="768" max="768" width="6.140625" style="47" customWidth="1"/>
    <col min="769" max="769" width="7.5703125" style="47" customWidth="1"/>
    <col min="770" max="770" width="7.28515625" style="47" customWidth="1"/>
    <col min="771" max="771" width="6.85546875" style="47" customWidth="1"/>
    <col min="772" max="772" width="6.7109375" style="47" customWidth="1"/>
    <col min="773" max="774" width="7.85546875" style="47" customWidth="1"/>
    <col min="775" max="777" width="11.140625" style="47" customWidth="1"/>
    <col min="778" max="780" width="9.85546875" style="47" customWidth="1"/>
    <col min="781" max="783" width="9.28515625" style="47" customWidth="1"/>
    <col min="784" max="786" width="10" style="47" customWidth="1"/>
    <col min="787" max="787" width="10.5703125" style="47" customWidth="1"/>
    <col min="788" max="788" width="10.28515625" style="47" customWidth="1"/>
    <col min="789" max="789" width="11.85546875" style="47" customWidth="1"/>
    <col min="790" max="790" width="14" style="47" customWidth="1"/>
    <col min="791" max="792" width="9.140625" style="47"/>
    <col min="793" max="793" width="16.42578125" style="47" bestFit="1" customWidth="1"/>
    <col min="794" max="1021" width="9.140625" style="47"/>
    <col min="1022" max="1022" width="3.28515625" style="47" customWidth="1"/>
    <col min="1023" max="1023" width="22.5703125" style="47" customWidth="1"/>
    <col min="1024" max="1024" width="6.140625" style="47" customWidth="1"/>
    <col min="1025" max="1025" width="7.5703125" style="47" customWidth="1"/>
    <col min="1026" max="1026" width="7.28515625" style="47" customWidth="1"/>
    <col min="1027" max="1027" width="6.85546875" style="47" customWidth="1"/>
    <col min="1028" max="1028" width="6.7109375" style="47" customWidth="1"/>
    <col min="1029" max="1030" width="7.85546875" style="47" customWidth="1"/>
    <col min="1031" max="1033" width="11.140625" style="47" customWidth="1"/>
    <col min="1034" max="1036" width="9.85546875" style="47" customWidth="1"/>
    <col min="1037" max="1039" width="9.28515625" style="47" customWidth="1"/>
    <col min="1040" max="1042" width="10" style="47" customWidth="1"/>
    <col min="1043" max="1043" width="10.5703125" style="47" customWidth="1"/>
    <col min="1044" max="1044" width="10.28515625" style="47" customWidth="1"/>
    <col min="1045" max="1045" width="11.85546875" style="47" customWidth="1"/>
    <col min="1046" max="1046" width="14" style="47" customWidth="1"/>
    <col min="1047" max="1048" width="9.140625" style="47"/>
    <col min="1049" max="1049" width="16.42578125" style="47" bestFit="1" customWidth="1"/>
    <col min="1050" max="1277" width="9.140625" style="47"/>
    <col min="1278" max="1278" width="3.28515625" style="47" customWidth="1"/>
    <col min="1279" max="1279" width="22.5703125" style="47" customWidth="1"/>
    <col min="1280" max="1280" width="6.140625" style="47" customWidth="1"/>
    <col min="1281" max="1281" width="7.5703125" style="47" customWidth="1"/>
    <col min="1282" max="1282" width="7.28515625" style="47" customWidth="1"/>
    <col min="1283" max="1283" width="6.85546875" style="47" customWidth="1"/>
    <col min="1284" max="1284" width="6.7109375" style="47" customWidth="1"/>
    <col min="1285" max="1286" width="7.85546875" style="47" customWidth="1"/>
    <col min="1287" max="1289" width="11.140625" style="47" customWidth="1"/>
    <col min="1290" max="1292" width="9.85546875" style="47" customWidth="1"/>
    <col min="1293" max="1295" width="9.28515625" style="47" customWidth="1"/>
    <col min="1296" max="1298" width="10" style="47" customWidth="1"/>
    <col min="1299" max="1299" width="10.5703125" style="47" customWidth="1"/>
    <col min="1300" max="1300" width="10.28515625" style="47" customWidth="1"/>
    <col min="1301" max="1301" width="11.85546875" style="47" customWidth="1"/>
    <col min="1302" max="1302" width="14" style="47" customWidth="1"/>
    <col min="1303" max="1304" width="9.140625" style="47"/>
    <col min="1305" max="1305" width="16.42578125" style="47" bestFit="1" customWidth="1"/>
    <col min="1306" max="1533" width="9.140625" style="47"/>
    <col min="1534" max="1534" width="3.28515625" style="47" customWidth="1"/>
    <col min="1535" max="1535" width="22.5703125" style="47" customWidth="1"/>
    <col min="1536" max="1536" width="6.140625" style="47" customWidth="1"/>
    <col min="1537" max="1537" width="7.5703125" style="47" customWidth="1"/>
    <col min="1538" max="1538" width="7.28515625" style="47" customWidth="1"/>
    <col min="1539" max="1539" width="6.85546875" style="47" customWidth="1"/>
    <col min="1540" max="1540" width="6.7109375" style="47" customWidth="1"/>
    <col min="1541" max="1542" width="7.85546875" style="47" customWidth="1"/>
    <col min="1543" max="1545" width="11.140625" style="47" customWidth="1"/>
    <col min="1546" max="1548" width="9.85546875" style="47" customWidth="1"/>
    <col min="1549" max="1551" width="9.28515625" style="47" customWidth="1"/>
    <col min="1552" max="1554" width="10" style="47" customWidth="1"/>
    <col min="1555" max="1555" width="10.5703125" style="47" customWidth="1"/>
    <col min="1556" max="1556" width="10.28515625" style="47" customWidth="1"/>
    <col min="1557" max="1557" width="11.85546875" style="47" customWidth="1"/>
    <col min="1558" max="1558" width="14" style="47" customWidth="1"/>
    <col min="1559" max="1560" width="9.140625" style="47"/>
    <col min="1561" max="1561" width="16.42578125" style="47" bestFit="1" customWidth="1"/>
    <col min="1562" max="1789" width="9.140625" style="47"/>
    <col min="1790" max="1790" width="3.28515625" style="47" customWidth="1"/>
    <col min="1791" max="1791" width="22.5703125" style="47" customWidth="1"/>
    <col min="1792" max="1792" width="6.140625" style="47" customWidth="1"/>
    <col min="1793" max="1793" width="7.5703125" style="47" customWidth="1"/>
    <col min="1794" max="1794" width="7.28515625" style="47" customWidth="1"/>
    <col min="1795" max="1795" width="6.85546875" style="47" customWidth="1"/>
    <col min="1796" max="1796" width="6.7109375" style="47" customWidth="1"/>
    <col min="1797" max="1798" width="7.85546875" style="47" customWidth="1"/>
    <col min="1799" max="1801" width="11.140625" style="47" customWidth="1"/>
    <col min="1802" max="1804" width="9.85546875" style="47" customWidth="1"/>
    <col min="1805" max="1807" width="9.28515625" style="47" customWidth="1"/>
    <col min="1808" max="1810" width="10" style="47" customWidth="1"/>
    <col min="1811" max="1811" width="10.5703125" style="47" customWidth="1"/>
    <col min="1812" max="1812" width="10.28515625" style="47" customWidth="1"/>
    <col min="1813" max="1813" width="11.85546875" style="47" customWidth="1"/>
    <col min="1814" max="1814" width="14" style="47" customWidth="1"/>
    <col min="1815" max="1816" width="9.140625" style="47"/>
    <col min="1817" max="1817" width="16.42578125" style="47" bestFit="1" customWidth="1"/>
    <col min="1818" max="2045" width="9.140625" style="47"/>
    <col min="2046" max="2046" width="3.28515625" style="47" customWidth="1"/>
    <col min="2047" max="2047" width="22.5703125" style="47" customWidth="1"/>
    <col min="2048" max="2048" width="6.140625" style="47" customWidth="1"/>
    <col min="2049" max="2049" width="7.5703125" style="47" customWidth="1"/>
    <col min="2050" max="2050" width="7.28515625" style="47" customWidth="1"/>
    <col min="2051" max="2051" width="6.85546875" style="47" customWidth="1"/>
    <col min="2052" max="2052" width="6.7109375" style="47" customWidth="1"/>
    <col min="2053" max="2054" width="7.85546875" style="47" customWidth="1"/>
    <col min="2055" max="2057" width="11.140625" style="47" customWidth="1"/>
    <col min="2058" max="2060" width="9.85546875" style="47" customWidth="1"/>
    <col min="2061" max="2063" width="9.28515625" style="47" customWidth="1"/>
    <col min="2064" max="2066" width="10" style="47" customWidth="1"/>
    <col min="2067" max="2067" width="10.5703125" style="47" customWidth="1"/>
    <col min="2068" max="2068" width="10.28515625" style="47" customWidth="1"/>
    <col min="2069" max="2069" width="11.85546875" style="47" customWidth="1"/>
    <col min="2070" max="2070" width="14" style="47" customWidth="1"/>
    <col min="2071" max="2072" width="9.140625" style="47"/>
    <col min="2073" max="2073" width="16.42578125" style="47" bestFit="1" customWidth="1"/>
    <col min="2074" max="2301" width="9.140625" style="47"/>
    <col min="2302" max="2302" width="3.28515625" style="47" customWidth="1"/>
    <col min="2303" max="2303" width="22.5703125" style="47" customWidth="1"/>
    <col min="2304" max="2304" width="6.140625" style="47" customWidth="1"/>
    <col min="2305" max="2305" width="7.5703125" style="47" customWidth="1"/>
    <col min="2306" max="2306" width="7.28515625" style="47" customWidth="1"/>
    <col min="2307" max="2307" width="6.85546875" style="47" customWidth="1"/>
    <col min="2308" max="2308" width="6.7109375" style="47" customWidth="1"/>
    <col min="2309" max="2310" width="7.85546875" style="47" customWidth="1"/>
    <col min="2311" max="2313" width="11.140625" style="47" customWidth="1"/>
    <col min="2314" max="2316" width="9.85546875" style="47" customWidth="1"/>
    <col min="2317" max="2319" width="9.28515625" style="47" customWidth="1"/>
    <col min="2320" max="2322" width="10" style="47" customWidth="1"/>
    <col min="2323" max="2323" width="10.5703125" style="47" customWidth="1"/>
    <col min="2324" max="2324" width="10.28515625" style="47" customWidth="1"/>
    <col min="2325" max="2325" width="11.85546875" style="47" customWidth="1"/>
    <col min="2326" max="2326" width="14" style="47" customWidth="1"/>
    <col min="2327" max="2328" width="9.140625" style="47"/>
    <col min="2329" max="2329" width="16.42578125" style="47" bestFit="1" customWidth="1"/>
    <col min="2330" max="2557" width="9.140625" style="47"/>
    <col min="2558" max="2558" width="3.28515625" style="47" customWidth="1"/>
    <col min="2559" max="2559" width="22.5703125" style="47" customWidth="1"/>
    <col min="2560" max="2560" width="6.140625" style="47" customWidth="1"/>
    <col min="2561" max="2561" width="7.5703125" style="47" customWidth="1"/>
    <col min="2562" max="2562" width="7.28515625" style="47" customWidth="1"/>
    <col min="2563" max="2563" width="6.85546875" style="47" customWidth="1"/>
    <col min="2564" max="2564" width="6.7109375" style="47" customWidth="1"/>
    <col min="2565" max="2566" width="7.85546875" style="47" customWidth="1"/>
    <col min="2567" max="2569" width="11.140625" style="47" customWidth="1"/>
    <col min="2570" max="2572" width="9.85546875" style="47" customWidth="1"/>
    <col min="2573" max="2575" width="9.28515625" style="47" customWidth="1"/>
    <col min="2576" max="2578" width="10" style="47" customWidth="1"/>
    <col min="2579" max="2579" width="10.5703125" style="47" customWidth="1"/>
    <col min="2580" max="2580" width="10.28515625" style="47" customWidth="1"/>
    <col min="2581" max="2581" width="11.85546875" style="47" customWidth="1"/>
    <col min="2582" max="2582" width="14" style="47" customWidth="1"/>
    <col min="2583" max="2584" width="9.140625" style="47"/>
    <col min="2585" max="2585" width="16.42578125" style="47" bestFit="1" customWidth="1"/>
    <col min="2586" max="2813" width="9.140625" style="47"/>
    <col min="2814" max="2814" width="3.28515625" style="47" customWidth="1"/>
    <col min="2815" max="2815" width="22.5703125" style="47" customWidth="1"/>
    <col min="2816" max="2816" width="6.140625" style="47" customWidth="1"/>
    <col min="2817" max="2817" width="7.5703125" style="47" customWidth="1"/>
    <col min="2818" max="2818" width="7.28515625" style="47" customWidth="1"/>
    <col min="2819" max="2819" width="6.85546875" style="47" customWidth="1"/>
    <col min="2820" max="2820" width="6.7109375" style="47" customWidth="1"/>
    <col min="2821" max="2822" width="7.85546875" style="47" customWidth="1"/>
    <col min="2823" max="2825" width="11.140625" style="47" customWidth="1"/>
    <col min="2826" max="2828" width="9.85546875" style="47" customWidth="1"/>
    <col min="2829" max="2831" width="9.28515625" style="47" customWidth="1"/>
    <col min="2832" max="2834" width="10" style="47" customWidth="1"/>
    <col min="2835" max="2835" width="10.5703125" style="47" customWidth="1"/>
    <col min="2836" max="2836" width="10.28515625" style="47" customWidth="1"/>
    <col min="2837" max="2837" width="11.85546875" style="47" customWidth="1"/>
    <col min="2838" max="2838" width="14" style="47" customWidth="1"/>
    <col min="2839" max="2840" width="9.140625" style="47"/>
    <col min="2841" max="2841" width="16.42578125" style="47" bestFit="1" customWidth="1"/>
    <col min="2842" max="3069" width="9.140625" style="47"/>
    <col min="3070" max="3070" width="3.28515625" style="47" customWidth="1"/>
    <col min="3071" max="3071" width="22.5703125" style="47" customWidth="1"/>
    <col min="3072" max="3072" width="6.140625" style="47" customWidth="1"/>
    <col min="3073" max="3073" width="7.5703125" style="47" customWidth="1"/>
    <col min="3074" max="3074" width="7.28515625" style="47" customWidth="1"/>
    <col min="3075" max="3075" width="6.85546875" style="47" customWidth="1"/>
    <col min="3076" max="3076" width="6.7109375" style="47" customWidth="1"/>
    <col min="3077" max="3078" width="7.85546875" style="47" customWidth="1"/>
    <col min="3079" max="3081" width="11.140625" style="47" customWidth="1"/>
    <col min="3082" max="3084" width="9.85546875" style="47" customWidth="1"/>
    <col min="3085" max="3087" width="9.28515625" style="47" customWidth="1"/>
    <col min="3088" max="3090" width="10" style="47" customWidth="1"/>
    <col min="3091" max="3091" width="10.5703125" style="47" customWidth="1"/>
    <col min="3092" max="3092" width="10.28515625" style="47" customWidth="1"/>
    <col min="3093" max="3093" width="11.85546875" style="47" customWidth="1"/>
    <col min="3094" max="3094" width="14" style="47" customWidth="1"/>
    <col min="3095" max="3096" width="9.140625" style="47"/>
    <col min="3097" max="3097" width="16.42578125" style="47" bestFit="1" customWidth="1"/>
    <col min="3098" max="3325" width="9.140625" style="47"/>
    <col min="3326" max="3326" width="3.28515625" style="47" customWidth="1"/>
    <col min="3327" max="3327" width="22.5703125" style="47" customWidth="1"/>
    <col min="3328" max="3328" width="6.140625" style="47" customWidth="1"/>
    <col min="3329" max="3329" width="7.5703125" style="47" customWidth="1"/>
    <col min="3330" max="3330" width="7.28515625" style="47" customWidth="1"/>
    <col min="3331" max="3331" width="6.85546875" style="47" customWidth="1"/>
    <col min="3332" max="3332" width="6.7109375" style="47" customWidth="1"/>
    <col min="3333" max="3334" width="7.85546875" style="47" customWidth="1"/>
    <col min="3335" max="3337" width="11.140625" style="47" customWidth="1"/>
    <col min="3338" max="3340" width="9.85546875" style="47" customWidth="1"/>
    <col min="3341" max="3343" width="9.28515625" style="47" customWidth="1"/>
    <col min="3344" max="3346" width="10" style="47" customWidth="1"/>
    <col min="3347" max="3347" width="10.5703125" style="47" customWidth="1"/>
    <col min="3348" max="3348" width="10.28515625" style="47" customWidth="1"/>
    <col min="3349" max="3349" width="11.85546875" style="47" customWidth="1"/>
    <col min="3350" max="3350" width="14" style="47" customWidth="1"/>
    <col min="3351" max="3352" width="9.140625" style="47"/>
    <col min="3353" max="3353" width="16.42578125" style="47" bestFit="1" customWidth="1"/>
    <col min="3354" max="3581" width="9.140625" style="47"/>
    <col min="3582" max="3582" width="3.28515625" style="47" customWidth="1"/>
    <col min="3583" max="3583" width="22.5703125" style="47" customWidth="1"/>
    <col min="3584" max="3584" width="6.140625" style="47" customWidth="1"/>
    <col min="3585" max="3585" width="7.5703125" style="47" customWidth="1"/>
    <col min="3586" max="3586" width="7.28515625" style="47" customWidth="1"/>
    <col min="3587" max="3587" width="6.85546875" style="47" customWidth="1"/>
    <col min="3588" max="3588" width="6.7109375" style="47" customWidth="1"/>
    <col min="3589" max="3590" width="7.85546875" style="47" customWidth="1"/>
    <col min="3591" max="3593" width="11.140625" style="47" customWidth="1"/>
    <col min="3594" max="3596" width="9.85546875" style="47" customWidth="1"/>
    <col min="3597" max="3599" width="9.28515625" style="47" customWidth="1"/>
    <col min="3600" max="3602" width="10" style="47" customWidth="1"/>
    <col min="3603" max="3603" width="10.5703125" style="47" customWidth="1"/>
    <col min="3604" max="3604" width="10.28515625" style="47" customWidth="1"/>
    <col min="3605" max="3605" width="11.85546875" style="47" customWidth="1"/>
    <col min="3606" max="3606" width="14" style="47" customWidth="1"/>
    <col min="3607" max="3608" width="9.140625" style="47"/>
    <col min="3609" max="3609" width="16.42578125" style="47" bestFit="1" customWidth="1"/>
    <col min="3610" max="3837" width="9.140625" style="47"/>
    <col min="3838" max="3838" width="3.28515625" style="47" customWidth="1"/>
    <col min="3839" max="3839" width="22.5703125" style="47" customWidth="1"/>
    <col min="3840" max="3840" width="6.140625" style="47" customWidth="1"/>
    <col min="3841" max="3841" width="7.5703125" style="47" customWidth="1"/>
    <col min="3842" max="3842" width="7.28515625" style="47" customWidth="1"/>
    <col min="3843" max="3843" width="6.85546875" style="47" customWidth="1"/>
    <col min="3844" max="3844" width="6.7109375" style="47" customWidth="1"/>
    <col min="3845" max="3846" width="7.85546875" style="47" customWidth="1"/>
    <col min="3847" max="3849" width="11.140625" style="47" customWidth="1"/>
    <col min="3850" max="3852" width="9.85546875" style="47" customWidth="1"/>
    <col min="3853" max="3855" width="9.28515625" style="47" customWidth="1"/>
    <col min="3856" max="3858" width="10" style="47" customWidth="1"/>
    <col min="3859" max="3859" width="10.5703125" style="47" customWidth="1"/>
    <col min="3860" max="3860" width="10.28515625" style="47" customWidth="1"/>
    <col min="3861" max="3861" width="11.85546875" style="47" customWidth="1"/>
    <col min="3862" max="3862" width="14" style="47" customWidth="1"/>
    <col min="3863" max="3864" width="9.140625" style="47"/>
    <col min="3865" max="3865" width="16.42578125" style="47" bestFit="1" customWidth="1"/>
    <col min="3866" max="4093" width="9.140625" style="47"/>
    <col min="4094" max="4094" width="3.28515625" style="47" customWidth="1"/>
    <col min="4095" max="4095" width="22.5703125" style="47" customWidth="1"/>
    <col min="4096" max="4096" width="6.140625" style="47" customWidth="1"/>
    <col min="4097" max="4097" width="7.5703125" style="47" customWidth="1"/>
    <col min="4098" max="4098" width="7.28515625" style="47" customWidth="1"/>
    <col min="4099" max="4099" width="6.85546875" style="47" customWidth="1"/>
    <col min="4100" max="4100" width="6.7109375" style="47" customWidth="1"/>
    <col min="4101" max="4102" width="7.85546875" style="47" customWidth="1"/>
    <col min="4103" max="4105" width="11.140625" style="47" customWidth="1"/>
    <col min="4106" max="4108" width="9.85546875" style="47" customWidth="1"/>
    <col min="4109" max="4111" width="9.28515625" style="47" customWidth="1"/>
    <col min="4112" max="4114" width="10" style="47" customWidth="1"/>
    <col min="4115" max="4115" width="10.5703125" style="47" customWidth="1"/>
    <col min="4116" max="4116" width="10.28515625" style="47" customWidth="1"/>
    <col min="4117" max="4117" width="11.85546875" style="47" customWidth="1"/>
    <col min="4118" max="4118" width="14" style="47" customWidth="1"/>
    <col min="4119" max="4120" width="9.140625" style="47"/>
    <col min="4121" max="4121" width="16.42578125" style="47" bestFit="1" customWidth="1"/>
    <col min="4122" max="4349" width="9.140625" style="47"/>
    <col min="4350" max="4350" width="3.28515625" style="47" customWidth="1"/>
    <col min="4351" max="4351" width="22.5703125" style="47" customWidth="1"/>
    <col min="4352" max="4352" width="6.140625" style="47" customWidth="1"/>
    <col min="4353" max="4353" width="7.5703125" style="47" customWidth="1"/>
    <col min="4354" max="4354" width="7.28515625" style="47" customWidth="1"/>
    <col min="4355" max="4355" width="6.85546875" style="47" customWidth="1"/>
    <col min="4356" max="4356" width="6.7109375" style="47" customWidth="1"/>
    <col min="4357" max="4358" width="7.85546875" style="47" customWidth="1"/>
    <col min="4359" max="4361" width="11.140625" style="47" customWidth="1"/>
    <col min="4362" max="4364" width="9.85546875" style="47" customWidth="1"/>
    <col min="4365" max="4367" width="9.28515625" style="47" customWidth="1"/>
    <col min="4368" max="4370" width="10" style="47" customWidth="1"/>
    <col min="4371" max="4371" width="10.5703125" style="47" customWidth="1"/>
    <col min="4372" max="4372" width="10.28515625" style="47" customWidth="1"/>
    <col min="4373" max="4373" width="11.85546875" style="47" customWidth="1"/>
    <col min="4374" max="4374" width="14" style="47" customWidth="1"/>
    <col min="4375" max="4376" width="9.140625" style="47"/>
    <col min="4377" max="4377" width="16.42578125" style="47" bestFit="1" customWidth="1"/>
    <col min="4378" max="4605" width="9.140625" style="47"/>
    <col min="4606" max="4606" width="3.28515625" style="47" customWidth="1"/>
    <col min="4607" max="4607" width="22.5703125" style="47" customWidth="1"/>
    <col min="4608" max="4608" width="6.140625" style="47" customWidth="1"/>
    <col min="4609" max="4609" width="7.5703125" style="47" customWidth="1"/>
    <col min="4610" max="4610" width="7.28515625" style="47" customWidth="1"/>
    <col min="4611" max="4611" width="6.85546875" style="47" customWidth="1"/>
    <col min="4612" max="4612" width="6.7109375" style="47" customWidth="1"/>
    <col min="4613" max="4614" width="7.85546875" style="47" customWidth="1"/>
    <col min="4615" max="4617" width="11.140625" style="47" customWidth="1"/>
    <col min="4618" max="4620" width="9.85546875" style="47" customWidth="1"/>
    <col min="4621" max="4623" width="9.28515625" style="47" customWidth="1"/>
    <col min="4624" max="4626" width="10" style="47" customWidth="1"/>
    <col min="4627" max="4627" width="10.5703125" style="47" customWidth="1"/>
    <col min="4628" max="4628" width="10.28515625" style="47" customWidth="1"/>
    <col min="4629" max="4629" width="11.85546875" style="47" customWidth="1"/>
    <col min="4630" max="4630" width="14" style="47" customWidth="1"/>
    <col min="4631" max="4632" width="9.140625" style="47"/>
    <col min="4633" max="4633" width="16.42578125" style="47" bestFit="1" customWidth="1"/>
    <col min="4634" max="4861" width="9.140625" style="47"/>
    <col min="4862" max="4862" width="3.28515625" style="47" customWidth="1"/>
    <col min="4863" max="4863" width="22.5703125" style="47" customWidth="1"/>
    <col min="4864" max="4864" width="6.140625" style="47" customWidth="1"/>
    <col min="4865" max="4865" width="7.5703125" style="47" customWidth="1"/>
    <col min="4866" max="4866" width="7.28515625" style="47" customWidth="1"/>
    <col min="4867" max="4867" width="6.85546875" style="47" customWidth="1"/>
    <col min="4868" max="4868" width="6.7109375" style="47" customWidth="1"/>
    <col min="4869" max="4870" width="7.85546875" style="47" customWidth="1"/>
    <col min="4871" max="4873" width="11.140625" style="47" customWidth="1"/>
    <col min="4874" max="4876" width="9.85546875" style="47" customWidth="1"/>
    <col min="4877" max="4879" width="9.28515625" style="47" customWidth="1"/>
    <col min="4880" max="4882" width="10" style="47" customWidth="1"/>
    <col min="4883" max="4883" width="10.5703125" style="47" customWidth="1"/>
    <col min="4884" max="4884" width="10.28515625" style="47" customWidth="1"/>
    <col min="4885" max="4885" width="11.85546875" style="47" customWidth="1"/>
    <col min="4886" max="4886" width="14" style="47" customWidth="1"/>
    <col min="4887" max="4888" width="9.140625" style="47"/>
    <col min="4889" max="4889" width="16.42578125" style="47" bestFit="1" customWidth="1"/>
    <col min="4890" max="5117" width="9.140625" style="47"/>
    <col min="5118" max="5118" width="3.28515625" style="47" customWidth="1"/>
    <col min="5119" max="5119" width="22.5703125" style="47" customWidth="1"/>
    <col min="5120" max="5120" width="6.140625" style="47" customWidth="1"/>
    <col min="5121" max="5121" width="7.5703125" style="47" customWidth="1"/>
    <col min="5122" max="5122" width="7.28515625" style="47" customWidth="1"/>
    <col min="5123" max="5123" width="6.85546875" style="47" customWidth="1"/>
    <col min="5124" max="5124" width="6.7109375" style="47" customWidth="1"/>
    <col min="5125" max="5126" width="7.85546875" style="47" customWidth="1"/>
    <col min="5127" max="5129" width="11.140625" style="47" customWidth="1"/>
    <col min="5130" max="5132" width="9.85546875" style="47" customWidth="1"/>
    <col min="5133" max="5135" width="9.28515625" style="47" customWidth="1"/>
    <col min="5136" max="5138" width="10" style="47" customWidth="1"/>
    <col min="5139" max="5139" width="10.5703125" style="47" customWidth="1"/>
    <col min="5140" max="5140" width="10.28515625" style="47" customWidth="1"/>
    <col min="5141" max="5141" width="11.85546875" style="47" customWidth="1"/>
    <col min="5142" max="5142" width="14" style="47" customWidth="1"/>
    <col min="5143" max="5144" width="9.140625" style="47"/>
    <col min="5145" max="5145" width="16.42578125" style="47" bestFit="1" customWidth="1"/>
    <col min="5146" max="5373" width="9.140625" style="47"/>
    <col min="5374" max="5374" width="3.28515625" style="47" customWidth="1"/>
    <col min="5375" max="5375" width="22.5703125" style="47" customWidth="1"/>
    <col min="5376" max="5376" width="6.140625" style="47" customWidth="1"/>
    <col min="5377" max="5377" width="7.5703125" style="47" customWidth="1"/>
    <col min="5378" max="5378" width="7.28515625" style="47" customWidth="1"/>
    <col min="5379" max="5379" width="6.85546875" style="47" customWidth="1"/>
    <col min="5380" max="5380" width="6.7109375" style="47" customWidth="1"/>
    <col min="5381" max="5382" width="7.85546875" style="47" customWidth="1"/>
    <col min="5383" max="5385" width="11.140625" style="47" customWidth="1"/>
    <col min="5386" max="5388" width="9.85546875" style="47" customWidth="1"/>
    <col min="5389" max="5391" width="9.28515625" style="47" customWidth="1"/>
    <col min="5392" max="5394" width="10" style="47" customWidth="1"/>
    <col min="5395" max="5395" width="10.5703125" style="47" customWidth="1"/>
    <col min="5396" max="5396" width="10.28515625" style="47" customWidth="1"/>
    <col min="5397" max="5397" width="11.85546875" style="47" customWidth="1"/>
    <col min="5398" max="5398" width="14" style="47" customWidth="1"/>
    <col min="5399" max="5400" width="9.140625" style="47"/>
    <col min="5401" max="5401" width="16.42578125" style="47" bestFit="1" customWidth="1"/>
    <col min="5402" max="5629" width="9.140625" style="47"/>
    <col min="5630" max="5630" width="3.28515625" style="47" customWidth="1"/>
    <col min="5631" max="5631" width="22.5703125" style="47" customWidth="1"/>
    <col min="5632" max="5632" width="6.140625" style="47" customWidth="1"/>
    <col min="5633" max="5633" width="7.5703125" style="47" customWidth="1"/>
    <col min="5634" max="5634" width="7.28515625" style="47" customWidth="1"/>
    <col min="5635" max="5635" width="6.85546875" style="47" customWidth="1"/>
    <col min="5636" max="5636" width="6.7109375" style="47" customWidth="1"/>
    <col min="5637" max="5638" width="7.85546875" style="47" customWidth="1"/>
    <col min="5639" max="5641" width="11.140625" style="47" customWidth="1"/>
    <col min="5642" max="5644" width="9.85546875" style="47" customWidth="1"/>
    <col min="5645" max="5647" width="9.28515625" style="47" customWidth="1"/>
    <col min="5648" max="5650" width="10" style="47" customWidth="1"/>
    <col min="5651" max="5651" width="10.5703125" style="47" customWidth="1"/>
    <col min="5652" max="5652" width="10.28515625" style="47" customWidth="1"/>
    <col min="5653" max="5653" width="11.85546875" style="47" customWidth="1"/>
    <col min="5654" max="5654" width="14" style="47" customWidth="1"/>
    <col min="5655" max="5656" width="9.140625" style="47"/>
    <col min="5657" max="5657" width="16.42578125" style="47" bestFit="1" customWidth="1"/>
    <col min="5658" max="5885" width="9.140625" style="47"/>
    <col min="5886" max="5886" width="3.28515625" style="47" customWidth="1"/>
    <col min="5887" max="5887" width="22.5703125" style="47" customWidth="1"/>
    <col min="5888" max="5888" width="6.140625" style="47" customWidth="1"/>
    <col min="5889" max="5889" width="7.5703125" style="47" customWidth="1"/>
    <col min="5890" max="5890" width="7.28515625" style="47" customWidth="1"/>
    <col min="5891" max="5891" width="6.85546875" style="47" customWidth="1"/>
    <col min="5892" max="5892" width="6.7109375" style="47" customWidth="1"/>
    <col min="5893" max="5894" width="7.85546875" style="47" customWidth="1"/>
    <col min="5895" max="5897" width="11.140625" style="47" customWidth="1"/>
    <col min="5898" max="5900" width="9.85546875" style="47" customWidth="1"/>
    <col min="5901" max="5903" width="9.28515625" style="47" customWidth="1"/>
    <col min="5904" max="5906" width="10" style="47" customWidth="1"/>
    <col min="5907" max="5907" width="10.5703125" style="47" customWidth="1"/>
    <col min="5908" max="5908" width="10.28515625" style="47" customWidth="1"/>
    <col min="5909" max="5909" width="11.85546875" style="47" customWidth="1"/>
    <col min="5910" max="5910" width="14" style="47" customWidth="1"/>
    <col min="5911" max="5912" width="9.140625" style="47"/>
    <col min="5913" max="5913" width="16.42578125" style="47" bestFit="1" customWidth="1"/>
    <col min="5914" max="6141" width="9.140625" style="47"/>
    <col min="6142" max="6142" width="3.28515625" style="47" customWidth="1"/>
    <col min="6143" max="6143" width="22.5703125" style="47" customWidth="1"/>
    <col min="6144" max="6144" width="6.140625" style="47" customWidth="1"/>
    <col min="6145" max="6145" width="7.5703125" style="47" customWidth="1"/>
    <col min="6146" max="6146" width="7.28515625" style="47" customWidth="1"/>
    <col min="6147" max="6147" width="6.85546875" style="47" customWidth="1"/>
    <col min="6148" max="6148" width="6.7109375" style="47" customWidth="1"/>
    <col min="6149" max="6150" width="7.85546875" style="47" customWidth="1"/>
    <col min="6151" max="6153" width="11.140625" style="47" customWidth="1"/>
    <col min="6154" max="6156" width="9.85546875" style="47" customWidth="1"/>
    <col min="6157" max="6159" width="9.28515625" style="47" customWidth="1"/>
    <col min="6160" max="6162" width="10" style="47" customWidth="1"/>
    <col min="6163" max="6163" width="10.5703125" style="47" customWidth="1"/>
    <col min="6164" max="6164" width="10.28515625" style="47" customWidth="1"/>
    <col min="6165" max="6165" width="11.85546875" style="47" customWidth="1"/>
    <col min="6166" max="6166" width="14" style="47" customWidth="1"/>
    <col min="6167" max="6168" width="9.140625" style="47"/>
    <col min="6169" max="6169" width="16.42578125" style="47" bestFit="1" customWidth="1"/>
    <col min="6170" max="6397" width="9.140625" style="47"/>
    <col min="6398" max="6398" width="3.28515625" style="47" customWidth="1"/>
    <col min="6399" max="6399" width="22.5703125" style="47" customWidth="1"/>
    <col min="6400" max="6400" width="6.140625" style="47" customWidth="1"/>
    <col min="6401" max="6401" width="7.5703125" style="47" customWidth="1"/>
    <col min="6402" max="6402" width="7.28515625" style="47" customWidth="1"/>
    <col min="6403" max="6403" width="6.85546875" style="47" customWidth="1"/>
    <col min="6404" max="6404" width="6.7109375" style="47" customWidth="1"/>
    <col min="6405" max="6406" width="7.85546875" style="47" customWidth="1"/>
    <col min="6407" max="6409" width="11.140625" style="47" customWidth="1"/>
    <col min="6410" max="6412" width="9.85546875" style="47" customWidth="1"/>
    <col min="6413" max="6415" width="9.28515625" style="47" customWidth="1"/>
    <col min="6416" max="6418" width="10" style="47" customWidth="1"/>
    <col min="6419" max="6419" width="10.5703125" style="47" customWidth="1"/>
    <col min="6420" max="6420" width="10.28515625" style="47" customWidth="1"/>
    <col min="6421" max="6421" width="11.85546875" style="47" customWidth="1"/>
    <col min="6422" max="6422" width="14" style="47" customWidth="1"/>
    <col min="6423" max="6424" width="9.140625" style="47"/>
    <col min="6425" max="6425" width="16.42578125" style="47" bestFit="1" customWidth="1"/>
    <col min="6426" max="6653" width="9.140625" style="47"/>
    <col min="6654" max="6654" width="3.28515625" style="47" customWidth="1"/>
    <col min="6655" max="6655" width="22.5703125" style="47" customWidth="1"/>
    <col min="6656" max="6656" width="6.140625" style="47" customWidth="1"/>
    <col min="6657" max="6657" width="7.5703125" style="47" customWidth="1"/>
    <col min="6658" max="6658" width="7.28515625" style="47" customWidth="1"/>
    <col min="6659" max="6659" width="6.85546875" style="47" customWidth="1"/>
    <col min="6660" max="6660" width="6.7109375" style="47" customWidth="1"/>
    <col min="6661" max="6662" width="7.85546875" style="47" customWidth="1"/>
    <col min="6663" max="6665" width="11.140625" style="47" customWidth="1"/>
    <col min="6666" max="6668" width="9.85546875" style="47" customWidth="1"/>
    <col min="6669" max="6671" width="9.28515625" style="47" customWidth="1"/>
    <col min="6672" max="6674" width="10" style="47" customWidth="1"/>
    <col min="6675" max="6675" width="10.5703125" style="47" customWidth="1"/>
    <col min="6676" max="6676" width="10.28515625" style="47" customWidth="1"/>
    <col min="6677" max="6677" width="11.85546875" style="47" customWidth="1"/>
    <col min="6678" max="6678" width="14" style="47" customWidth="1"/>
    <col min="6679" max="6680" width="9.140625" style="47"/>
    <col min="6681" max="6681" width="16.42578125" style="47" bestFit="1" customWidth="1"/>
    <col min="6682" max="6909" width="9.140625" style="47"/>
    <col min="6910" max="6910" width="3.28515625" style="47" customWidth="1"/>
    <col min="6911" max="6911" width="22.5703125" style="47" customWidth="1"/>
    <col min="6912" max="6912" width="6.140625" style="47" customWidth="1"/>
    <col min="6913" max="6913" width="7.5703125" style="47" customWidth="1"/>
    <col min="6914" max="6914" width="7.28515625" style="47" customWidth="1"/>
    <col min="6915" max="6915" width="6.85546875" style="47" customWidth="1"/>
    <col min="6916" max="6916" width="6.7109375" style="47" customWidth="1"/>
    <col min="6917" max="6918" width="7.85546875" style="47" customWidth="1"/>
    <col min="6919" max="6921" width="11.140625" style="47" customWidth="1"/>
    <col min="6922" max="6924" width="9.85546875" style="47" customWidth="1"/>
    <col min="6925" max="6927" width="9.28515625" style="47" customWidth="1"/>
    <col min="6928" max="6930" width="10" style="47" customWidth="1"/>
    <col min="6931" max="6931" width="10.5703125" style="47" customWidth="1"/>
    <col min="6932" max="6932" width="10.28515625" style="47" customWidth="1"/>
    <col min="6933" max="6933" width="11.85546875" style="47" customWidth="1"/>
    <col min="6934" max="6934" width="14" style="47" customWidth="1"/>
    <col min="6935" max="6936" width="9.140625" style="47"/>
    <col min="6937" max="6937" width="16.42578125" style="47" bestFit="1" customWidth="1"/>
    <col min="6938" max="7165" width="9.140625" style="47"/>
    <col min="7166" max="7166" width="3.28515625" style="47" customWidth="1"/>
    <col min="7167" max="7167" width="22.5703125" style="47" customWidth="1"/>
    <col min="7168" max="7168" width="6.140625" style="47" customWidth="1"/>
    <col min="7169" max="7169" width="7.5703125" style="47" customWidth="1"/>
    <col min="7170" max="7170" width="7.28515625" style="47" customWidth="1"/>
    <col min="7171" max="7171" width="6.85546875" style="47" customWidth="1"/>
    <col min="7172" max="7172" width="6.7109375" style="47" customWidth="1"/>
    <col min="7173" max="7174" width="7.85546875" style="47" customWidth="1"/>
    <col min="7175" max="7177" width="11.140625" style="47" customWidth="1"/>
    <col min="7178" max="7180" width="9.85546875" style="47" customWidth="1"/>
    <col min="7181" max="7183" width="9.28515625" style="47" customWidth="1"/>
    <col min="7184" max="7186" width="10" style="47" customWidth="1"/>
    <col min="7187" max="7187" width="10.5703125" style="47" customWidth="1"/>
    <col min="7188" max="7188" width="10.28515625" style="47" customWidth="1"/>
    <col min="7189" max="7189" width="11.85546875" style="47" customWidth="1"/>
    <col min="7190" max="7190" width="14" style="47" customWidth="1"/>
    <col min="7191" max="7192" width="9.140625" style="47"/>
    <col min="7193" max="7193" width="16.42578125" style="47" bestFit="1" customWidth="1"/>
    <col min="7194" max="7421" width="9.140625" style="47"/>
    <col min="7422" max="7422" width="3.28515625" style="47" customWidth="1"/>
    <col min="7423" max="7423" width="22.5703125" style="47" customWidth="1"/>
    <col min="7424" max="7424" width="6.140625" style="47" customWidth="1"/>
    <col min="7425" max="7425" width="7.5703125" style="47" customWidth="1"/>
    <col min="7426" max="7426" width="7.28515625" style="47" customWidth="1"/>
    <col min="7427" max="7427" width="6.85546875" style="47" customWidth="1"/>
    <col min="7428" max="7428" width="6.7109375" style="47" customWidth="1"/>
    <col min="7429" max="7430" width="7.85546875" style="47" customWidth="1"/>
    <col min="7431" max="7433" width="11.140625" style="47" customWidth="1"/>
    <col min="7434" max="7436" width="9.85546875" style="47" customWidth="1"/>
    <col min="7437" max="7439" width="9.28515625" style="47" customWidth="1"/>
    <col min="7440" max="7442" width="10" style="47" customWidth="1"/>
    <col min="7443" max="7443" width="10.5703125" style="47" customWidth="1"/>
    <col min="7444" max="7444" width="10.28515625" style="47" customWidth="1"/>
    <col min="7445" max="7445" width="11.85546875" style="47" customWidth="1"/>
    <col min="7446" max="7446" width="14" style="47" customWidth="1"/>
    <col min="7447" max="7448" width="9.140625" style="47"/>
    <col min="7449" max="7449" width="16.42578125" style="47" bestFit="1" customWidth="1"/>
    <col min="7450" max="7677" width="9.140625" style="47"/>
    <col min="7678" max="7678" width="3.28515625" style="47" customWidth="1"/>
    <col min="7679" max="7679" width="22.5703125" style="47" customWidth="1"/>
    <col min="7680" max="7680" width="6.140625" style="47" customWidth="1"/>
    <col min="7681" max="7681" width="7.5703125" style="47" customWidth="1"/>
    <col min="7682" max="7682" width="7.28515625" style="47" customWidth="1"/>
    <col min="7683" max="7683" width="6.85546875" style="47" customWidth="1"/>
    <col min="7684" max="7684" width="6.7109375" style="47" customWidth="1"/>
    <col min="7685" max="7686" width="7.85546875" style="47" customWidth="1"/>
    <col min="7687" max="7689" width="11.140625" style="47" customWidth="1"/>
    <col min="7690" max="7692" width="9.85546875" style="47" customWidth="1"/>
    <col min="7693" max="7695" width="9.28515625" style="47" customWidth="1"/>
    <col min="7696" max="7698" width="10" style="47" customWidth="1"/>
    <col min="7699" max="7699" width="10.5703125" style="47" customWidth="1"/>
    <col min="7700" max="7700" width="10.28515625" style="47" customWidth="1"/>
    <col min="7701" max="7701" width="11.85546875" style="47" customWidth="1"/>
    <col min="7702" max="7702" width="14" style="47" customWidth="1"/>
    <col min="7703" max="7704" width="9.140625" style="47"/>
    <col min="7705" max="7705" width="16.42578125" style="47" bestFit="1" customWidth="1"/>
    <col min="7706" max="7933" width="9.140625" style="47"/>
    <col min="7934" max="7934" width="3.28515625" style="47" customWidth="1"/>
    <col min="7935" max="7935" width="22.5703125" style="47" customWidth="1"/>
    <col min="7936" max="7936" width="6.140625" style="47" customWidth="1"/>
    <col min="7937" max="7937" width="7.5703125" style="47" customWidth="1"/>
    <col min="7938" max="7938" width="7.28515625" style="47" customWidth="1"/>
    <col min="7939" max="7939" width="6.85546875" style="47" customWidth="1"/>
    <col min="7940" max="7940" width="6.7109375" style="47" customWidth="1"/>
    <col min="7941" max="7942" width="7.85546875" style="47" customWidth="1"/>
    <col min="7943" max="7945" width="11.140625" style="47" customWidth="1"/>
    <col min="7946" max="7948" width="9.85546875" style="47" customWidth="1"/>
    <col min="7949" max="7951" width="9.28515625" style="47" customWidth="1"/>
    <col min="7952" max="7954" width="10" style="47" customWidth="1"/>
    <col min="7955" max="7955" width="10.5703125" style="47" customWidth="1"/>
    <col min="7956" max="7956" width="10.28515625" style="47" customWidth="1"/>
    <col min="7957" max="7957" width="11.85546875" style="47" customWidth="1"/>
    <col min="7958" max="7958" width="14" style="47" customWidth="1"/>
    <col min="7959" max="7960" width="9.140625" style="47"/>
    <col min="7961" max="7961" width="16.42578125" style="47" bestFit="1" customWidth="1"/>
    <col min="7962" max="8189" width="9.140625" style="47"/>
    <col min="8190" max="8190" width="3.28515625" style="47" customWidth="1"/>
    <col min="8191" max="8191" width="22.5703125" style="47" customWidth="1"/>
    <col min="8192" max="8192" width="6.140625" style="47" customWidth="1"/>
    <col min="8193" max="8193" width="7.5703125" style="47" customWidth="1"/>
    <col min="8194" max="8194" width="7.28515625" style="47" customWidth="1"/>
    <col min="8195" max="8195" width="6.85546875" style="47" customWidth="1"/>
    <col min="8196" max="8196" width="6.7109375" style="47" customWidth="1"/>
    <col min="8197" max="8198" width="7.85546875" style="47" customWidth="1"/>
    <col min="8199" max="8201" width="11.140625" style="47" customWidth="1"/>
    <col min="8202" max="8204" width="9.85546875" style="47" customWidth="1"/>
    <col min="8205" max="8207" width="9.28515625" style="47" customWidth="1"/>
    <col min="8208" max="8210" width="10" style="47" customWidth="1"/>
    <col min="8211" max="8211" width="10.5703125" style="47" customWidth="1"/>
    <col min="8212" max="8212" width="10.28515625" style="47" customWidth="1"/>
    <col min="8213" max="8213" width="11.85546875" style="47" customWidth="1"/>
    <col min="8214" max="8214" width="14" style="47" customWidth="1"/>
    <col min="8215" max="8216" width="9.140625" style="47"/>
    <col min="8217" max="8217" width="16.42578125" style="47" bestFit="1" customWidth="1"/>
    <col min="8218" max="8445" width="9.140625" style="47"/>
    <col min="8446" max="8446" width="3.28515625" style="47" customWidth="1"/>
    <col min="8447" max="8447" width="22.5703125" style="47" customWidth="1"/>
    <col min="8448" max="8448" width="6.140625" style="47" customWidth="1"/>
    <col min="8449" max="8449" width="7.5703125" style="47" customWidth="1"/>
    <col min="8450" max="8450" width="7.28515625" style="47" customWidth="1"/>
    <col min="8451" max="8451" width="6.85546875" style="47" customWidth="1"/>
    <col min="8452" max="8452" width="6.7109375" style="47" customWidth="1"/>
    <col min="8453" max="8454" width="7.85546875" style="47" customWidth="1"/>
    <col min="8455" max="8457" width="11.140625" style="47" customWidth="1"/>
    <col min="8458" max="8460" width="9.85546875" style="47" customWidth="1"/>
    <col min="8461" max="8463" width="9.28515625" style="47" customWidth="1"/>
    <col min="8464" max="8466" width="10" style="47" customWidth="1"/>
    <col min="8467" max="8467" width="10.5703125" style="47" customWidth="1"/>
    <col min="8468" max="8468" width="10.28515625" style="47" customWidth="1"/>
    <col min="8469" max="8469" width="11.85546875" style="47" customWidth="1"/>
    <col min="8470" max="8470" width="14" style="47" customWidth="1"/>
    <col min="8471" max="8472" width="9.140625" style="47"/>
    <col min="8473" max="8473" width="16.42578125" style="47" bestFit="1" customWidth="1"/>
    <col min="8474" max="8701" width="9.140625" style="47"/>
    <col min="8702" max="8702" width="3.28515625" style="47" customWidth="1"/>
    <col min="8703" max="8703" width="22.5703125" style="47" customWidth="1"/>
    <col min="8704" max="8704" width="6.140625" style="47" customWidth="1"/>
    <col min="8705" max="8705" width="7.5703125" style="47" customWidth="1"/>
    <col min="8706" max="8706" width="7.28515625" style="47" customWidth="1"/>
    <col min="8707" max="8707" width="6.85546875" style="47" customWidth="1"/>
    <col min="8708" max="8708" width="6.7109375" style="47" customWidth="1"/>
    <col min="8709" max="8710" width="7.85546875" style="47" customWidth="1"/>
    <col min="8711" max="8713" width="11.140625" style="47" customWidth="1"/>
    <col min="8714" max="8716" width="9.85546875" style="47" customWidth="1"/>
    <col min="8717" max="8719" width="9.28515625" style="47" customWidth="1"/>
    <col min="8720" max="8722" width="10" style="47" customWidth="1"/>
    <col min="8723" max="8723" width="10.5703125" style="47" customWidth="1"/>
    <col min="8724" max="8724" width="10.28515625" style="47" customWidth="1"/>
    <col min="8725" max="8725" width="11.85546875" style="47" customWidth="1"/>
    <col min="8726" max="8726" width="14" style="47" customWidth="1"/>
    <col min="8727" max="8728" width="9.140625" style="47"/>
    <col min="8729" max="8729" width="16.42578125" style="47" bestFit="1" customWidth="1"/>
    <col min="8730" max="8957" width="9.140625" style="47"/>
    <col min="8958" max="8958" width="3.28515625" style="47" customWidth="1"/>
    <col min="8959" max="8959" width="22.5703125" style="47" customWidth="1"/>
    <col min="8960" max="8960" width="6.140625" style="47" customWidth="1"/>
    <col min="8961" max="8961" width="7.5703125" style="47" customWidth="1"/>
    <col min="8962" max="8962" width="7.28515625" style="47" customWidth="1"/>
    <col min="8963" max="8963" width="6.85546875" style="47" customWidth="1"/>
    <col min="8964" max="8964" width="6.7109375" style="47" customWidth="1"/>
    <col min="8965" max="8966" width="7.85546875" style="47" customWidth="1"/>
    <col min="8967" max="8969" width="11.140625" style="47" customWidth="1"/>
    <col min="8970" max="8972" width="9.85546875" style="47" customWidth="1"/>
    <col min="8973" max="8975" width="9.28515625" style="47" customWidth="1"/>
    <col min="8976" max="8978" width="10" style="47" customWidth="1"/>
    <col min="8979" max="8979" width="10.5703125" style="47" customWidth="1"/>
    <col min="8980" max="8980" width="10.28515625" style="47" customWidth="1"/>
    <col min="8981" max="8981" width="11.85546875" style="47" customWidth="1"/>
    <col min="8982" max="8982" width="14" style="47" customWidth="1"/>
    <col min="8983" max="8984" width="9.140625" style="47"/>
    <col min="8985" max="8985" width="16.42578125" style="47" bestFit="1" customWidth="1"/>
    <col min="8986" max="9213" width="9.140625" style="47"/>
    <col min="9214" max="9214" width="3.28515625" style="47" customWidth="1"/>
    <col min="9215" max="9215" width="22.5703125" style="47" customWidth="1"/>
    <col min="9216" max="9216" width="6.140625" style="47" customWidth="1"/>
    <col min="9217" max="9217" width="7.5703125" style="47" customWidth="1"/>
    <col min="9218" max="9218" width="7.28515625" style="47" customWidth="1"/>
    <col min="9219" max="9219" width="6.85546875" style="47" customWidth="1"/>
    <col min="9220" max="9220" width="6.7109375" style="47" customWidth="1"/>
    <col min="9221" max="9222" width="7.85546875" style="47" customWidth="1"/>
    <col min="9223" max="9225" width="11.140625" style="47" customWidth="1"/>
    <col min="9226" max="9228" width="9.85546875" style="47" customWidth="1"/>
    <col min="9229" max="9231" width="9.28515625" style="47" customWidth="1"/>
    <col min="9232" max="9234" width="10" style="47" customWidth="1"/>
    <col min="9235" max="9235" width="10.5703125" style="47" customWidth="1"/>
    <col min="9236" max="9236" width="10.28515625" style="47" customWidth="1"/>
    <col min="9237" max="9237" width="11.85546875" style="47" customWidth="1"/>
    <col min="9238" max="9238" width="14" style="47" customWidth="1"/>
    <col min="9239" max="9240" width="9.140625" style="47"/>
    <col min="9241" max="9241" width="16.42578125" style="47" bestFit="1" customWidth="1"/>
    <col min="9242" max="9469" width="9.140625" style="47"/>
    <col min="9470" max="9470" width="3.28515625" style="47" customWidth="1"/>
    <col min="9471" max="9471" width="22.5703125" style="47" customWidth="1"/>
    <col min="9472" max="9472" width="6.140625" style="47" customWidth="1"/>
    <col min="9473" max="9473" width="7.5703125" style="47" customWidth="1"/>
    <col min="9474" max="9474" width="7.28515625" style="47" customWidth="1"/>
    <col min="9475" max="9475" width="6.85546875" style="47" customWidth="1"/>
    <col min="9476" max="9476" width="6.7109375" style="47" customWidth="1"/>
    <col min="9477" max="9478" width="7.85546875" style="47" customWidth="1"/>
    <col min="9479" max="9481" width="11.140625" style="47" customWidth="1"/>
    <col min="9482" max="9484" width="9.85546875" style="47" customWidth="1"/>
    <col min="9485" max="9487" width="9.28515625" style="47" customWidth="1"/>
    <col min="9488" max="9490" width="10" style="47" customWidth="1"/>
    <col min="9491" max="9491" width="10.5703125" style="47" customWidth="1"/>
    <col min="9492" max="9492" width="10.28515625" style="47" customWidth="1"/>
    <col min="9493" max="9493" width="11.85546875" style="47" customWidth="1"/>
    <col min="9494" max="9494" width="14" style="47" customWidth="1"/>
    <col min="9495" max="9496" width="9.140625" style="47"/>
    <col min="9497" max="9497" width="16.42578125" style="47" bestFit="1" customWidth="1"/>
    <col min="9498" max="9725" width="9.140625" style="47"/>
    <col min="9726" max="9726" width="3.28515625" style="47" customWidth="1"/>
    <col min="9727" max="9727" width="22.5703125" style="47" customWidth="1"/>
    <col min="9728" max="9728" width="6.140625" style="47" customWidth="1"/>
    <col min="9729" max="9729" width="7.5703125" style="47" customWidth="1"/>
    <col min="9730" max="9730" width="7.28515625" style="47" customWidth="1"/>
    <col min="9731" max="9731" width="6.85546875" style="47" customWidth="1"/>
    <col min="9732" max="9732" width="6.7109375" style="47" customWidth="1"/>
    <col min="9733" max="9734" width="7.85546875" style="47" customWidth="1"/>
    <col min="9735" max="9737" width="11.140625" style="47" customWidth="1"/>
    <col min="9738" max="9740" width="9.85546875" style="47" customWidth="1"/>
    <col min="9741" max="9743" width="9.28515625" style="47" customWidth="1"/>
    <col min="9744" max="9746" width="10" style="47" customWidth="1"/>
    <col min="9747" max="9747" width="10.5703125" style="47" customWidth="1"/>
    <col min="9748" max="9748" width="10.28515625" style="47" customWidth="1"/>
    <col min="9749" max="9749" width="11.85546875" style="47" customWidth="1"/>
    <col min="9750" max="9750" width="14" style="47" customWidth="1"/>
    <col min="9751" max="9752" width="9.140625" style="47"/>
    <col min="9753" max="9753" width="16.42578125" style="47" bestFit="1" customWidth="1"/>
    <col min="9754" max="9981" width="9.140625" style="47"/>
    <col min="9982" max="9982" width="3.28515625" style="47" customWidth="1"/>
    <col min="9983" max="9983" width="22.5703125" style="47" customWidth="1"/>
    <col min="9984" max="9984" width="6.140625" style="47" customWidth="1"/>
    <col min="9985" max="9985" width="7.5703125" style="47" customWidth="1"/>
    <col min="9986" max="9986" width="7.28515625" style="47" customWidth="1"/>
    <col min="9987" max="9987" width="6.85546875" style="47" customWidth="1"/>
    <col min="9988" max="9988" width="6.7109375" style="47" customWidth="1"/>
    <col min="9989" max="9990" width="7.85546875" style="47" customWidth="1"/>
    <col min="9991" max="9993" width="11.140625" style="47" customWidth="1"/>
    <col min="9994" max="9996" width="9.85546875" style="47" customWidth="1"/>
    <col min="9997" max="9999" width="9.28515625" style="47" customWidth="1"/>
    <col min="10000" max="10002" width="10" style="47" customWidth="1"/>
    <col min="10003" max="10003" width="10.5703125" style="47" customWidth="1"/>
    <col min="10004" max="10004" width="10.28515625" style="47" customWidth="1"/>
    <col min="10005" max="10005" width="11.85546875" style="47" customWidth="1"/>
    <col min="10006" max="10006" width="14" style="47" customWidth="1"/>
    <col min="10007" max="10008" width="9.140625" style="47"/>
    <col min="10009" max="10009" width="16.42578125" style="47" bestFit="1" customWidth="1"/>
    <col min="10010" max="10237" width="9.140625" style="47"/>
    <col min="10238" max="10238" width="3.28515625" style="47" customWidth="1"/>
    <col min="10239" max="10239" width="22.5703125" style="47" customWidth="1"/>
    <col min="10240" max="10240" width="6.140625" style="47" customWidth="1"/>
    <col min="10241" max="10241" width="7.5703125" style="47" customWidth="1"/>
    <col min="10242" max="10242" width="7.28515625" style="47" customWidth="1"/>
    <col min="10243" max="10243" width="6.85546875" style="47" customWidth="1"/>
    <col min="10244" max="10244" width="6.7109375" style="47" customWidth="1"/>
    <col min="10245" max="10246" width="7.85546875" style="47" customWidth="1"/>
    <col min="10247" max="10249" width="11.140625" style="47" customWidth="1"/>
    <col min="10250" max="10252" width="9.85546875" style="47" customWidth="1"/>
    <col min="10253" max="10255" width="9.28515625" style="47" customWidth="1"/>
    <col min="10256" max="10258" width="10" style="47" customWidth="1"/>
    <col min="10259" max="10259" width="10.5703125" style="47" customWidth="1"/>
    <col min="10260" max="10260" width="10.28515625" style="47" customWidth="1"/>
    <col min="10261" max="10261" width="11.85546875" style="47" customWidth="1"/>
    <col min="10262" max="10262" width="14" style="47" customWidth="1"/>
    <col min="10263" max="10264" width="9.140625" style="47"/>
    <col min="10265" max="10265" width="16.42578125" style="47" bestFit="1" customWidth="1"/>
    <col min="10266" max="10493" width="9.140625" style="47"/>
    <col min="10494" max="10494" width="3.28515625" style="47" customWidth="1"/>
    <col min="10495" max="10495" width="22.5703125" style="47" customWidth="1"/>
    <col min="10496" max="10496" width="6.140625" style="47" customWidth="1"/>
    <col min="10497" max="10497" width="7.5703125" style="47" customWidth="1"/>
    <col min="10498" max="10498" width="7.28515625" style="47" customWidth="1"/>
    <col min="10499" max="10499" width="6.85546875" style="47" customWidth="1"/>
    <col min="10500" max="10500" width="6.7109375" style="47" customWidth="1"/>
    <col min="10501" max="10502" width="7.85546875" style="47" customWidth="1"/>
    <col min="10503" max="10505" width="11.140625" style="47" customWidth="1"/>
    <col min="10506" max="10508" width="9.85546875" style="47" customWidth="1"/>
    <col min="10509" max="10511" width="9.28515625" style="47" customWidth="1"/>
    <col min="10512" max="10514" width="10" style="47" customWidth="1"/>
    <col min="10515" max="10515" width="10.5703125" style="47" customWidth="1"/>
    <col min="10516" max="10516" width="10.28515625" style="47" customWidth="1"/>
    <col min="10517" max="10517" width="11.85546875" style="47" customWidth="1"/>
    <col min="10518" max="10518" width="14" style="47" customWidth="1"/>
    <col min="10519" max="10520" width="9.140625" style="47"/>
    <col min="10521" max="10521" width="16.42578125" style="47" bestFit="1" customWidth="1"/>
    <col min="10522" max="10749" width="9.140625" style="47"/>
    <col min="10750" max="10750" width="3.28515625" style="47" customWidth="1"/>
    <col min="10751" max="10751" width="22.5703125" style="47" customWidth="1"/>
    <col min="10752" max="10752" width="6.140625" style="47" customWidth="1"/>
    <col min="10753" max="10753" width="7.5703125" style="47" customWidth="1"/>
    <col min="10754" max="10754" width="7.28515625" style="47" customWidth="1"/>
    <col min="10755" max="10755" width="6.85546875" style="47" customWidth="1"/>
    <col min="10756" max="10756" width="6.7109375" style="47" customWidth="1"/>
    <col min="10757" max="10758" width="7.85546875" style="47" customWidth="1"/>
    <col min="10759" max="10761" width="11.140625" style="47" customWidth="1"/>
    <col min="10762" max="10764" width="9.85546875" style="47" customWidth="1"/>
    <col min="10765" max="10767" width="9.28515625" style="47" customWidth="1"/>
    <col min="10768" max="10770" width="10" style="47" customWidth="1"/>
    <col min="10771" max="10771" width="10.5703125" style="47" customWidth="1"/>
    <col min="10772" max="10772" width="10.28515625" style="47" customWidth="1"/>
    <col min="10773" max="10773" width="11.85546875" style="47" customWidth="1"/>
    <col min="10774" max="10774" width="14" style="47" customWidth="1"/>
    <col min="10775" max="10776" width="9.140625" style="47"/>
    <col min="10777" max="10777" width="16.42578125" style="47" bestFit="1" customWidth="1"/>
    <col min="10778" max="11005" width="9.140625" style="47"/>
    <col min="11006" max="11006" width="3.28515625" style="47" customWidth="1"/>
    <col min="11007" max="11007" width="22.5703125" style="47" customWidth="1"/>
    <col min="11008" max="11008" width="6.140625" style="47" customWidth="1"/>
    <col min="11009" max="11009" width="7.5703125" style="47" customWidth="1"/>
    <col min="11010" max="11010" width="7.28515625" style="47" customWidth="1"/>
    <col min="11011" max="11011" width="6.85546875" style="47" customWidth="1"/>
    <col min="11012" max="11012" width="6.7109375" style="47" customWidth="1"/>
    <col min="11013" max="11014" width="7.85546875" style="47" customWidth="1"/>
    <col min="11015" max="11017" width="11.140625" style="47" customWidth="1"/>
    <col min="11018" max="11020" width="9.85546875" style="47" customWidth="1"/>
    <col min="11021" max="11023" width="9.28515625" style="47" customWidth="1"/>
    <col min="11024" max="11026" width="10" style="47" customWidth="1"/>
    <col min="11027" max="11027" width="10.5703125" style="47" customWidth="1"/>
    <col min="11028" max="11028" width="10.28515625" style="47" customWidth="1"/>
    <col min="11029" max="11029" width="11.85546875" style="47" customWidth="1"/>
    <col min="11030" max="11030" width="14" style="47" customWidth="1"/>
    <col min="11031" max="11032" width="9.140625" style="47"/>
    <col min="11033" max="11033" width="16.42578125" style="47" bestFit="1" customWidth="1"/>
    <col min="11034" max="11261" width="9.140625" style="47"/>
    <col min="11262" max="11262" width="3.28515625" style="47" customWidth="1"/>
    <col min="11263" max="11263" width="22.5703125" style="47" customWidth="1"/>
    <col min="11264" max="11264" width="6.140625" style="47" customWidth="1"/>
    <col min="11265" max="11265" width="7.5703125" style="47" customWidth="1"/>
    <col min="11266" max="11266" width="7.28515625" style="47" customWidth="1"/>
    <col min="11267" max="11267" width="6.85546875" style="47" customWidth="1"/>
    <col min="11268" max="11268" width="6.7109375" style="47" customWidth="1"/>
    <col min="11269" max="11270" width="7.85546875" style="47" customWidth="1"/>
    <col min="11271" max="11273" width="11.140625" style="47" customWidth="1"/>
    <col min="11274" max="11276" width="9.85546875" style="47" customWidth="1"/>
    <col min="11277" max="11279" width="9.28515625" style="47" customWidth="1"/>
    <col min="11280" max="11282" width="10" style="47" customWidth="1"/>
    <col min="11283" max="11283" width="10.5703125" style="47" customWidth="1"/>
    <col min="11284" max="11284" width="10.28515625" style="47" customWidth="1"/>
    <col min="11285" max="11285" width="11.85546875" style="47" customWidth="1"/>
    <col min="11286" max="11286" width="14" style="47" customWidth="1"/>
    <col min="11287" max="11288" width="9.140625" style="47"/>
    <col min="11289" max="11289" width="16.42578125" style="47" bestFit="1" customWidth="1"/>
    <col min="11290" max="11517" width="9.140625" style="47"/>
    <col min="11518" max="11518" width="3.28515625" style="47" customWidth="1"/>
    <col min="11519" max="11519" width="22.5703125" style="47" customWidth="1"/>
    <col min="11520" max="11520" width="6.140625" style="47" customWidth="1"/>
    <col min="11521" max="11521" width="7.5703125" style="47" customWidth="1"/>
    <col min="11522" max="11522" width="7.28515625" style="47" customWidth="1"/>
    <col min="11523" max="11523" width="6.85546875" style="47" customWidth="1"/>
    <col min="11524" max="11524" width="6.7109375" style="47" customWidth="1"/>
    <col min="11525" max="11526" width="7.85546875" style="47" customWidth="1"/>
    <col min="11527" max="11529" width="11.140625" style="47" customWidth="1"/>
    <col min="11530" max="11532" width="9.85546875" style="47" customWidth="1"/>
    <col min="11533" max="11535" width="9.28515625" style="47" customWidth="1"/>
    <col min="11536" max="11538" width="10" style="47" customWidth="1"/>
    <col min="11539" max="11539" width="10.5703125" style="47" customWidth="1"/>
    <col min="11540" max="11540" width="10.28515625" style="47" customWidth="1"/>
    <col min="11541" max="11541" width="11.85546875" style="47" customWidth="1"/>
    <col min="11542" max="11542" width="14" style="47" customWidth="1"/>
    <col min="11543" max="11544" width="9.140625" style="47"/>
    <col min="11545" max="11545" width="16.42578125" style="47" bestFit="1" customWidth="1"/>
    <col min="11546" max="11773" width="9.140625" style="47"/>
    <col min="11774" max="11774" width="3.28515625" style="47" customWidth="1"/>
    <col min="11775" max="11775" width="22.5703125" style="47" customWidth="1"/>
    <col min="11776" max="11776" width="6.140625" style="47" customWidth="1"/>
    <col min="11777" max="11777" width="7.5703125" style="47" customWidth="1"/>
    <col min="11778" max="11778" width="7.28515625" style="47" customWidth="1"/>
    <col min="11779" max="11779" width="6.85546875" style="47" customWidth="1"/>
    <col min="11780" max="11780" width="6.7109375" style="47" customWidth="1"/>
    <col min="11781" max="11782" width="7.85546875" style="47" customWidth="1"/>
    <col min="11783" max="11785" width="11.140625" style="47" customWidth="1"/>
    <col min="11786" max="11788" width="9.85546875" style="47" customWidth="1"/>
    <col min="11789" max="11791" width="9.28515625" style="47" customWidth="1"/>
    <col min="11792" max="11794" width="10" style="47" customWidth="1"/>
    <col min="11795" max="11795" width="10.5703125" style="47" customWidth="1"/>
    <col min="11796" max="11796" width="10.28515625" style="47" customWidth="1"/>
    <col min="11797" max="11797" width="11.85546875" style="47" customWidth="1"/>
    <col min="11798" max="11798" width="14" style="47" customWidth="1"/>
    <col min="11799" max="11800" width="9.140625" style="47"/>
    <col min="11801" max="11801" width="16.42578125" style="47" bestFit="1" customWidth="1"/>
    <col min="11802" max="12029" width="9.140625" style="47"/>
    <col min="12030" max="12030" width="3.28515625" style="47" customWidth="1"/>
    <col min="12031" max="12031" width="22.5703125" style="47" customWidth="1"/>
    <col min="12032" max="12032" width="6.140625" style="47" customWidth="1"/>
    <col min="12033" max="12033" width="7.5703125" style="47" customWidth="1"/>
    <col min="12034" max="12034" width="7.28515625" style="47" customWidth="1"/>
    <col min="12035" max="12035" width="6.85546875" style="47" customWidth="1"/>
    <col min="12036" max="12036" width="6.7109375" style="47" customWidth="1"/>
    <col min="12037" max="12038" width="7.85546875" style="47" customWidth="1"/>
    <col min="12039" max="12041" width="11.140625" style="47" customWidth="1"/>
    <col min="12042" max="12044" width="9.85546875" style="47" customWidth="1"/>
    <col min="12045" max="12047" width="9.28515625" style="47" customWidth="1"/>
    <col min="12048" max="12050" width="10" style="47" customWidth="1"/>
    <col min="12051" max="12051" width="10.5703125" style="47" customWidth="1"/>
    <col min="12052" max="12052" width="10.28515625" style="47" customWidth="1"/>
    <col min="12053" max="12053" width="11.85546875" style="47" customWidth="1"/>
    <col min="12054" max="12054" width="14" style="47" customWidth="1"/>
    <col min="12055" max="12056" width="9.140625" style="47"/>
    <col min="12057" max="12057" width="16.42578125" style="47" bestFit="1" customWidth="1"/>
    <col min="12058" max="12285" width="9.140625" style="47"/>
    <col min="12286" max="12286" width="3.28515625" style="47" customWidth="1"/>
    <col min="12287" max="12287" width="22.5703125" style="47" customWidth="1"/>
    <col min="12288" max="12288" width="6.140625" style="47" customWidth="1"/>
    <col min="12289" max="12289" width="7.5703125" style="47" customWidth="1"/>
    <col min="12290" max="12290" width="7.28515625" style="47" customWidth="1"/>
    <col min="12291" max="12291" width="6.85546875" style="47" customWidth="1"/>
    <col min="12292" max="12292" width="6.7109375" style="47" customWidth="1"/>
    <col min="12293" max="12294" width="7.85546875" style="47" customWidth="1"/>
    <col min="12295" max="12297" width="11.140625" style="47" customWidth="1"/>
    <col min="12298" max="12300" width="9.85546875" style="47" customWidth="1"/>
    <col min="12301" max="12303" width="9.28515625" style="47" customWidth="1"/>
    <col min="12304" max="12306" width="10" style="47" customWidth="1"/>
    <col min="12307" max="12307" width="10.5703125" style="47" customWidth="1"/>
    <col min="12308" max="12308" width="10.28515625" style="47" customWidth="1"/>
    <col min="12309" max="12309" width="11.85546875" style="47" customWidth="1"/>
    <col min="12310" max="12310" width="14" style="47" customWidth="1"/>
    <col min="12311" max="12312" width="9.140625" style="47"/>
    <col min="12313" max="12313" width="16.42578125" style="47" bestFit="1" customWidth="1"/>
    <col min="12314" max="12541" width="9.140625" style="47"/>
    <col min="12542" max="12542" width="3.28515625" style="47" customWidth="1"/>
    <col min="12543" max="12543" width="22.5703125" style="47" customWidth="1"/>
    <col min="12544" max="12544" width="6.140625" style="47" customWidth="1"/>
    <col min="12545" max="12545" width="7.5703125" style="47" customWidth="1"/>
    <col min="12546" max="12546" width="7.28515625" style="47" customWidth="1"/>
    <col min="12547" max="12547" width="6.85546875" style="47" customWidth="1"/>
    <col min="12548" max="12548" width="6.7109375" style="47" customWidth="1"/>
    <col min="12549" max="12550" width="7.85546875" style="47" customWidth="1"/>
    <col min="12551" max="12553" width="11.140625" style="47" customWidth="1"/>
    <col min="12554" max="12556" width="9.85546875" style="47" customWidth="1"/>
    <col min="12557" max="12559" width="9.28515625" style="47" customWidth="1"/>
    <col min="12560" max="12562" width="10" style="47" customWidth="1"/>
    <col min="12563" max="12563" width="10.5703125" style="47" customWidth="1"/>
    <col min="12564" max="12564" width="10.28515625" style="47" customWidth="1"/>
    <col min="12565" max="12565" width="11.85546875" style="47" customWidth="1"/>
    <col min="12566" max="12566" width="14" style="47" customWidth="1"/>
    <col min="12567" max="12568" width="9.140625" style="47"/>
    <col min="12569" max="12569" width="16.42578125" style="47" bestFit="1" customWidth="1"/>
    <col min="12570" max="12797" width="9.140625" style="47"/>
    <col min="12798" max="12798" width="3.28515625" style="47" customWidth="1"/>
    <col min="12799" max="12799" width="22.5703125" style="47" customWidth="1"/>
    <col min="12800" max="12800" width="6.140625" style="47" customWidth="1"/>
    <col min="12801" max="12801" width="7.5703125" style="47" customWidth="1"/>
    <col min="12802" max="12802" width="7.28515625" style="47" customWidth="1"/>
    <col min="12803" max="12803" width="6.85546875" style="47" customWidth="1"/>
    <col min="12804" max="12804" width="6.7109375" style="47" customWidth="1"/>
    <col min="12805" max="12806" width="7.85546875" style="47" customWidth="1"/>
    <col min="12807" max="12809" width="11.140625" style="47" customWidth="1"/>
    <col min="12810" max="12812" width="9.85546875" style="47" customWidth="1"/>
    <col min="12813" max="12815" width="9.28515625" style="47" customWidth="1"/>
    <col min="12816" max="12818" width="10" style="47" customWidth="1"/>
    <col min="12819" max="12819" width="10.5703125" style="47" customWidth="1"/>
    <col min="12820" max="12820" width="10.28515625" style="47" customWidth="1"/>
    <col min="12821" max="12821" width="11.85546875" style="47" customWidth="1"/>
    <col min="12822" max="12822" width="14" style="47" customWidth="1"/>
    <col min="12823" max="12824" width="9.140625" style="47"/>
    <col min="12825" max="12825" width="16.42578125" style="47" bestFit="1" customWidth="1"/>
    <col min="12826" max="13053" width="9.140625" style="47"/>
    <col min="13054" max="13054" width="3.28515625" style="47" customWidth="1"/>
    <col min="13055" max="13055" width="22.5703125" style="47" customWidth="1"/>
    <col min="13056" max="13056" width="6.140625" style="47" customWidth="1"/>
    <col min="13057" max="13057" width="7.5703125" style="47" customWidth="1"/>
    <col min="13058" max="13058" width="7.28515625" style="47" customWidth="1"/>
    <col min="13059" max="13059" width="6.85546875" style="47" customWidth="1"/>
    <col min="13060" max="13060" width="6.7109375" style="47" customWidth="1"/>
    <col min="13061" max="13062" width="7.85546875" style="47" customWidth="1"/>
    <col min="13063" max="13065" width="11.140625" style="47" customWidth="1"/>
    <col min="13066" max="13068" width="9.85546875" style="47" customWidth="1"/>
    <col min="13069" max="13071" width="9.28515625" style="47" customWidth="1"/>
    <col min="13072" max="13074" width="10" style="47" customWidth="1"/>
    <col min="13075" max="13075" width="10.5703125" style="47" customWidth="1"/>
    <col min="13076" max="13076" width="10.28515625" style="47" customWidth="1"/>
    <col min="13077" max="13077" width="11.85546875" style="47" customWidth="1"/>
    <col min="13078" max="13078" width="14" style="47" customWidth="1"/>
    <col min="13079" max="13080" width="9.140625" style="47"/>
    <col min="13081" max="13081" width="16.42578125" style="47" bestFit="1" customWidth="1"/>
    <col min="13082" max="13309" width="9.140625" style="47"/>
    <col min="13310" max="13310" width="3.28515625" style="47" customWidth="1"/>
    <col min="13311" max="13311" width="22.5703125" style="47" customWidth="1"/>
    <col min="13312" max="13312" width="6.140625" style="47" customWidth="1"/>
    <col min="13313" max="13313" width="7.5703125" style="47" customWidth="1"/>
    <col min="13314" max="13314" width="7.28515625" style="47" customWidth="1"/>
    <col min="13315" max="13315" width="6.85546875" style="47" customWidth="1"/>
    <col min="13316" max="13316" width="6.7109375" style="47" customWidth="1"/>
    <col min="13317" max="13318" width="7.85546875" style="47" customWidth="1"/>
    <col min="13319" max="13321" width="11.140625" style="47" customWidth="1"/>
    <col min="13322" max="13324" width="9.85546875" style="47" customWidth="1"/>
    <col min="13325" max="13327" width="9.28515625" style="47" customWidth="1"/>
    <col min="13328" max="13330" width="10" style="47" customWidth="1"/>
    <col min="13331" max="13331" width="10.5703125" style="47" customWidth="1"/>
    <col min="13332" max="13332" width="10.28515625" style="47" customWidth="1"/>
    <col min="13333" max="13333" width="11.85546875" style="47" customWidth="1"/>
    <col min="13334" max="13334" width="14" style="47" customWidth="1"/>
    <col min="13335" max="13336" width="9.140625" style="47"/>
    <col min="13337" max="13337" width="16.42578125" style="47" bestFit="1" customWidth="1"/>
    <col min="13338" max="13565" width="9.140625" style="47"/>
    <col min="13566" max="13566" width="3.28515625" style="47" customWidth="1"/>
    <col min="13567" max="13567" width="22.5703125" style="47" customWidth="1"/>
    <col min="13568" max="13568" width="6.140625" style="47" customWidth="1"/>
    <col min="13569" max="13569" width="7.5703125" style="47" customWidth="1"/>
    <col min="13570" max="13570" width="7.28515625" style="47" customWidth="1"/>
    <col min="13571" max="13571" width="6.85546875" style="47" customWidth="1"/>
    <col min="13572" max="13572" width="6.7109375" style="47" customWidth="1"/>
    <col min="13573" max="13574" width="7.85546875" style="47" customWidth="1"/>
    <col min="13575" max="13577" width="11.140625" style="47" customWidth="1"/>
    <col min="13578" max="13580" width="9.85546875" style="47" customWidth="1"/>
    <col min="13581" max="13583" width="9.28515625" style="47" customWidth="1"/>
    <col min="13584" max="13586" width="10" style="47" customWidth="1"/>
    <col min="13587" max="13587" width="10.5703125" style="47" customWidth="1"/>
    <col min="13588" max="13588" width="10.28515625" style="47" customWidth="1"/>
    <col min="13589" max="13589" width="11.85546875" style="47" customWidth="1"/>
    <col min="13590" max="13590" width="14" style="47" customWidth="1"/>
    <col min="13591" max="13592" width="9.140625" style="47"/>
    <col min="13593" max="13593" width="16.42578125" style="47" bestFit="1" customWidth="1"/>
    <col min="13594" max="13821" width="9.140625" style="47"/>
    <col min="13822" max="13822" width="3.28515625" style="47" customWidth="1"/>
    <col min="13823" max="13823" width="22.5703125" style="47" customWidth="1"/>
    <col min="13824" max="13824" width="6.140625" style="47" customWidth="1"/>
    <col min="13825" max="13825" width="7.5703125" style="47" customWidth="1"/>
    <col min="13826" max="13826" width="7.28515625" style="47" customWidth="1"/>
    <col min="13827" max="13827" width="6.85546875" style="47" customWidth="1"/>
    <col min="13828" max="13828" width="6.7109375" style="47" customWidth="1"/>
    <col min="13829" max="13830" width="7.85546875" style="47" customWidth="1"/>
    <col min="13831" max="13833" width="11.140625" style="47" customWidth="1"/>
    <col min="13834" max="13836" width="9.85546875" style="47" customWidth="1"/>
    <col min="13837" max="13839" width="9.28515625" style="47" customWidth="1"/>
    <col min="13840" max="13842" width="10" style="47" customWidth="1"/>
    <col min="13843" max="13843" width="10.5703125" style="47" customWidth="1"/>
    <col min="13844" max="13844" width="10.28515625" style="47" customWidth="1"/>
    <col min="13845" max="13845" width="11.85546875" style="47" customWidth="1"/>
    <col min="13846" max="13846" width="14" style="47" customWidth="1"/>
    <col min="13847" max="13848" width="9.140625" style="47"/>
    <col min="13849" max="13849" width="16.42578125" style="47" bestFit="1" customWidth="1"/>
    <col min="13850" max="14077" width="9.140625" style="47"/>
    <col min="14078" max="14078" width="3.28515625" style="47" customWidth="1"/>
    <col min="14079" max="14079" width="22.5703125" style="47" customWidth="1"/>
    <col min="14080" max="14080" width="6.140625" style="47" customWidth="1"/>
    <col min="14081" max="14081" width="7.5703125" style="47" customWidth="1"/>
    <col min="14082" max="14082" width="7.28515625" style="47" customWidth="1"/>
    <col min="14083" max="14083" width="6.85546875" style="47" customWidth="1"/>
    <col min="14084" max="14084" width="6.7109375" style="47" customWidth="1"/>
    <col min="14085" max="14086" width="7.85546875" style="47" customWidth="1"/>
    <col min="14087" max="14089" width="11.140625" style="47" customWidth="1"/>
    <col min="14090" max="14092" width="9.85546875" style="47" customWidth="1"/>
    <col min="14093" max="14095" width="9.28515625" style="47" customWidth="1"/>
    <col min="14096" max="14098" width="10" style="47" customWidth="1"/>
    <col min="14099" max="14099" width="10.5703125" style="47" customWidth="1"/>
    <col min="14100" max="14100" width="10.28515625" style="47" customWidth="1"/>
    <col min="14101" max="14101" width="11.85546875" style="47" customWidth="1"/>
    <col min="14102" max="14102" width="14" style="47" customWidth="1"/>
    <col min="14103" max="14104" width="9.140625" style="47"/>
    <col min="14105" max="14105" width="16.42578125" style="47" bestFit="1" customWidth="1"/>
    <col min="14106" max="14333" width="9.140625" style="47"/>
    <col min="14334" max="14334" width="3.28515625" style="47" customWidth="1"/>
    <col min="14335" max="14335" width="22.5703125" style="47" customWidth="1"/>
    <col min="14336" max="14336" width="6.140625" style="47" customWidth="1"/>
    <col min="14337" max="14337" width="7.5703125" style="47" customWidth="1"/>
    <col min="14338" max="14338" width="7.28515625" style="47" customWidth="1"/>
    <col min="14339" max="14339" width="6.85546875" style="47" customWidth="1"/>
    <col min="14340" max="14340" width="6.7109375" style="47" customWidth="1"/>
    <col min="14341" max="14342" width="7.85546875" style="47" customWidth="1"/>
    <col min="14343" max="14345" width="11.140625" style="47" customWidth="1"/>
    <col min="14346" max="14348" width="9.85546875" style="47" customWidth="1"/>
    <col min="14349" max="14351" width="9.28515625" style="47" customWidth="1"/>
    <col min="14352" max="14354" width="10" style="47" customWidth="1"/>
    <col min="14355" max="14355" width="10.5703125" style="47" customWidth="1"/>
    <col min="14356" max="14356" width="10.28515625" style="47" customWidth="1"/>
    <col min="14357" max="14357" width="11.85546875" style="47" customWidth="1"/>
    <col min="14358" max="14358" width="14" style="47" customWidth="1"/>
    <col min="14359" max="14360" width="9.140625" style="47"/>
    <col min="14361" max="14361" width="16.42578125" style="47" bestFit="1" customWidth="1"/>
    <col min="14362" max="14589" width="9.140625" style="47"/>
    <col min="14590" max="14590" width="3.28515625" style="47" customWidth="1"/>
    <col min="14591" max="14591" width="22.5703125" style="47" customWidth="1"/>
    <col min="14592" max="14592" width="6.140625" style="47" customWidth="1"/>
    <col min="14593" max="14593" width="7.5703125" style="47" customWidth="1"/>
    <col min="14594" max="14594" width="7.28515625" style="47" customWidth="1"/>
    <col min="14595" max="14595" width="6.85546875" style="47" customWidth="1"/>
    <col min="14596" max="14596" width="6.7109375" style="47" customWidth="1"/>
    <col min="14597" max="14598" width="7.85546875" style="47" customWidth="1"/>
    <col min="14599" max="14601" width="11.140625" style="47" customWidth="1"/>
    <col min="14602" max="14604" width="9.85546875" style="47" customWidth="1"/>
    <col min="14605" max="14607" width="9.28515625" style="47" customWidth="1"/>
    <col min="14608" max="14610" width="10" style="47" customWidth="1"/>
    <col min="14611" max="14611" width="10.5703125" style="47" customWidth="1"/>
    <col min="14612" max="14612" width="10.28515625" style="47" customWidth="1"/>
    <col min="14613" max="14613" width="11.85546875" style="47" customWidth="1"/>
    <col min="14614" max="14614" width="14" style="47" customWidth="1"/>
    <col min="14615" max="14616" width="9.140625" style="47"/>
    <col min="14617" max="14617" width="16.42578125" style="47" bestFit="1" customWidth="1"/>
    <col min="14618" max="14845" width="9.140625" style="47"/>
    <col min="14846" max="14846" width="3.28515625" style="47" customWidth="1"/>
    <col min="14847" max="14847" width="22.5703125" style="47" customWidth="1"/>
    <col min="14848" max="14848" width="6.140625" style="47" customWidth="1"/>
    <col min="14849" max="14849" width="7.5703125" style="47" customWidth="1"/>
    <col min="14850" max="14850" width="7.28515625" style="47" customWidth="1"/>
    <col min="14851" max="14851" width="6.85546875" style="47" customWidth="1"/>
    <col min="14852" max="14852" width="6.7109375" style="47" customWidth="1"/>
    <col min="14853" max="14854" width="7.85546875" style="47" customWidth="1"/>
    <col min="14855" max="14857" width="11.140625" style="47" customWidth="1"/>
    <col min="14858" max="14860" width="9.85546875" style="47" customWidth="1"/>
    <col min="14861" max="14863" width="9.28515625" style="47" customWidth="1"/>
    <col min="14864" max="14866" width="10" style="47" customWidth="1"/>
    <col min="14867" max="14867" width="10.5703125" style="47" customWidth="1"/>
    <col min="14868" max="14868" width="10.28515625" style="47" customWidth="1"/>
    <col min="14869" max="14869" width="11.85546875" style="47" customWidth="1"/>
    <col min="14870" max="14870" width="14" style="47" customWidth="1"/>
    <col min="14871" max="14872" width="9.140625" style="47"/>
    <col min="14873" max="14873" width="16.42578125" style="47" bestFit="1" customWidth="1"/>
    <col min="14874" max="15101" width="9.140625" style="47"/>
    <col min="15102" max="15102" width="3.28515625" style="47" customWidth="1"/>
    <col min="15103" max="15103" width="22.5703125" style="47" customWidth="1"/>
    <col min="15104" max="15104" width="6.140625" style="47" customWidth="1"/>
    <col min="15105" max="15105" width="7.5703125" style="47" customWidth="1"/>
    <col min="15106" max="15106" width="7.28515625" style="47" customWidth="1"/>
    <col min="15107" max="15107" width="6.85546875" style="47" customWidth="1"/>
    <col min="15108" max="15108" width="6.7109375" style="47" customWidth="1"/>
    <col min="15109" max="15110" width="7.85546875" style="47" customWidth="1"/>
    <col min="15111" max="15113" width="11.140625" style="47" customWidth="1"/>
    <col min="15114" max="15116" width="9.85546875" style="47" customWidth="1"/>
    <col min="15117" max="15119" width="9.28515625" style="47" customWidth="1"/>
    <col min="15120" max="15122" width="10" style="47" customWidth="1"/>
    <col min="15123" max="15123" width="10.5703125" style="47" customWidth="1"/>
    <col min="15124" max="15124" width="10.28515625" style="47" customWidth="1"/>
    <col min="15125" max="15125" width="11.85546875" style="47" customWidth="1"/>
    <col min="15126" max="15126" width="14" style="47" customWidth="1"/>
    <col min="15127" max="15128" width="9.140625" style="47"/>
    <col min="15129" max="15129" width="16.42578125" style="47" bestFit="1" customWidth="1"/>
    <col min="15130" max="15357" width="9.140625" style="47"/>
    <col min="15358" max="15358" width="3.28515625" style="47" customWidth="1"/>
    <col min="15359" max="15359" width="22.5703125" style="47" customWidth="1"/>
    <col min="15360" max="15360" width="6.140625" style="47" customWidth="1"/>
    <col min="15361" max="15361" width="7.5703125" style="47" customWidth="1"/>
    <col min="15362" max="15362" width="7.28515625" style="47" customWidth="1"/>
    <col min="15363" max="15363" width="6.85546875" style="47" customWidth="1"/>
    <col min="15364" max="15364" width="6.7109375" style="47" customWidth="1"/>
    <col min="15365" max="15366" width="7.85546875" style="47" customWidth="1"/>
    <col min="15367" max="15369" width="11.140625" style="47" customWidth="1"/>
    <col min="15370" max="15372" width="9.85546875" style="47" customWidth="1"/>
    <col min="15373" max="15375" width="9.28515625" style="47" customWidth="1"/>
    <col min="15376" max="15378" width="10" style="47" customWidth="1"/>
    <col min="15379" max="15379" width="10.5703125" style="47" customWidth="1"/>
    <col min="15380" max="15380" width="10.28515625" style="47" customWidth="1"/>
    <col min="15381" max="15381" width="11.85546875" style="47" customWidth="1"/>
    <col min="15382" max="15382" width="14" style="47" customWidth="1"/>
    <col min="15383" max="15384" width="9.140625" style="47"/>
    <col min="15385" max="15385" width="16.42578125" style="47" bestFit="1" customWidth="1"/>
    <col min="15386" max="15613" width="9.140625" style="47"/>
    <col min="15614" max="15614" width="3.28515625" style="47" customWidth="1"/>
    <col min="15615" max="15615" width="22.5703125" style="47" customWidth="1"/>
    <col min="15616" max="15616" width="6.140625" style="47" customWidth="1"/>
    <col min="15617" max="15617" width="7.5703125" style="47" customWidth="1"/>
    <col min="15618" max="15618" width="7.28515625" style="47" customWidth="1"/>
    <col min="15619" max="15619" width="6.85546875" style="47" customWidth="1"/>
    <col min="15620" max="15620" width="6.7109375" style="47" customWidth="1"/>
    <col min="15621" max="15622" width="7.85546875" style="47" customWidth="1"/>
    <col min="15623" max="15625" width="11.140625" style="47" customWidth="1"/>
    <col min="15626" max="15628" width="9.85546875" style="47" customWidth="1"/>
    <col min="15629" max="15631" width="9.28515625" style="47" customWidth="1"/>
    <col min="15632" max="15634" width="10" style="47" customWidth="1"/>
    <col min="15635" max="15635" width="10.5703125" style="47" customWidth="1"/>
    <col min="15636" max="15636" width="10.28515625" style="47" customWidth="1"/>
    <col min="15637" max="15637" width="11.85546875" style="47" customWidth="1"/>
    <col min="15638" max="15638" width="14" style="47" customWidth="1"/>
    <col min="15639" max="15640" width="9.140625" style="47"/>
    <col min="15641" max="15641" width="16.42578125" style="47" bestFit="1" customWidth="1"/>
    <col min="15642" max="15869" width="9.140625" style="47"/>
    <col min="15870" max="15870" width="3.28515625" style="47" customWidth="1"/>
    <col min="15871" max="15871" width="22.5703125" style="47" customWidth="1"/>
    <col min="15872" max="15872" width="6.140625" style="47" customWidth="1"/>
    <col min="15873" max="15873" width="7.5703125" style="47" customWidth="1"/>
    <col min="15874" max="15874" width="7.28515625" style="47" customWidth="1"/>
    <col min="15875" max="15875" width="6.85546875" style="47" customWidth="1"/>
    <col min="15876" max="15876" width="6.7109375" style="47" customWidth="1"/>
    <col min="15877" max="15878" width="7.85546875" style="47" customWidth="1"/>
    <col min="15879" max="15881" width="11.140625" style="47" customWidth="1"/>
    <col min="15882" max="15884" width="9.85546875" style="47" customWidth="1"/>
    <col min="15885" max="15887" width="9.28515625" style="47" customWidth="1"/>
    <col min="15888" max="15890" width="10" style="47" customWidth="1"/>
    <col min="15891" max="15891" width="10.5703125" style="47" customWidth="1"/>
    <col min="15892" max="15892" width="10.28515625" style="47" customWidth="1"/>
    <col min="15893" max="15893" width="11.85546875" style="47" customWidth="1"/>
    <col min="15894" max="15894" width="14" style="47" customWidth="1"/>
    <col min="15895" max="15896" width="9.140625" style="47"/>
    <col min="15897" max="15897" width="16.42578125" style="47" bestFit="1" customWidth="1"/>
    <col min="15898" max="16125" width="9.140625" style="47"/>
    <col min="16126" max="16126" width="3.28515625" style="47" customWidth="1"/>
    <col min="16127" max="16127" width="22.5703125" style="47" customWidth="1"/>
    <col min="16128" max="16128" width="6.140625" style="47" customWidth="1"/>
    <col min="16129" max="16129" width="7.5703125" style="47" customWidth="1"/>
    <col min="16130" max="16130" width="7.28515625" style="47" customWidth="1"/>
    <col min="16131" max="16131" width="6.85546875" style="47" customWidth="1"/>
    <col min="16132" max="16132" width="6.7109375" style="47" customWidth="1"/>
    <col min="16133" max="16134" width="7.85546875" style="47" customWidth="1"/>
    <col min="16135" max="16137" width="11.140625" style="47" customWidth="1"/>
    <col min="16138" max="16140" width="9.85546875" style="47" customWidth="1"/>
    <col min="16141" max="16143" width="9.28515625" style="47" customWidth="1"/>
    <col min="16144" max="16146" width="10" style="47" customWidth="1"/>
    <col min="16147" max="16147" width="10.5703125" style="47" customWidth="1"/>
    <col min="16148" max="16148" width="10.28515625" style="47" customWidth="1"/>
    <col min="16149" max="16149" width="11.85546875" style="47" customWidth="1"/>
    <col min="16150" max="16150" width="14" style="47" customWidth="1"/>
    <col min="16151" max="16152" width="9.140625" style="47"/>
    <col min="16153" max="16153" width="16.42578125" style="47" bestFit="1" customWidth="1"/>
    <col min="16154" max="16384" width="9.140625" style="47"/>
  </cols>
  <sheetData>
    <row r="1" spans="1:29" ht="15" customHeight="1">
      <c r="A1" s="49" t="s">
        <v>94</v>
      </c>
      <c r="B1" s="49"/>
      <c r="C1" s="49"/>
      <c r="D1" s="49"/>
      <c r="E1" s="49"/>
      <c r="F1" s="49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44"/>
      <c r="U1" s="125"/>
      <c r="V1" s="45"/>
      <c r="W1" s="46"/>
      <c r="X1" s="46"/>
      <c r="Y1" s="46"/>
      <c r="Z1" s="46"/>
      <c r="AA1" s="46"/>
      <c r="AB1" s="46"/>
      <c r="AC1" s="46"/>
    </row>
    <row r="2" spans="1:29" ht="14.25" customHeight="1">
      <c r="A2" s="187" t="s">
        <v>69</v>
      </c>
      <c r="B2" s="187"/>
      <c r="C2" s="187"/>
      <c r="D2" s="187"/>
      <c r="E2" s="187"/>
      <c r="F2" s="187"/>
      <c r="G2" s="48"/>
      <c r="H2" s="48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44"/>
      <c r="U2" s="125"/>
      <c r="V2" s="45"/>
      <c r="W2" s="46"/>
      <c r="X2" s="46"/>
      <c r="Y2" s="46"/>
      <c r="Z2" s="46"/>
      <c r="AA2" s="46"/>
      <c r="AB2" s="46"/>
      <c r="AC2" s="46"/>
    </row>
    <row r="3" spans="1:29" ht="28.5" customHeight="1">
      <c r="A3" s="191" t="s">
        <v>96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49"/>
      <c r="Y3" s="49"/>
      <c r="Z3" s="49"/>
      <c r="AA3" s="49"/>
      <c r="AB3" s="49"/>
      <c r="AC3" s="49"/>
    </row>
    <row r="4" spans="1:29" ht="18" customHeight="1">
      <c r="A4" s="192" t="s">
        <v>95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46"/>
      <c r="Y4" s="50"/>
      <c r="Z4" s="46"/>
      <c r="AA4" s="46"/>
      <c r="AB4" s="46"/>
      <c r="AC4" s="46"/>
    </row>
    <row r="5" spans="1:29" s="52" customFormat="1" ht="16.5" customHeight="1">
      <c r="A5" s="188" t="s">
        <v>0</v>
      </c>
      <c r="B5" s="188" t="s">
        <v>23</v>
      </c>
      <c r="C5" s="188" t="s">
        <v>1</v>
      </c>
      <c r="D5" s="173" t="s">
        <v>24</v>
      </c>
      <c r="E5" s="173" t="s">
        <v>25</v>
      </c>
      <c r="F5" s="173"/>
      <c r="G5" s="173"/>
      <c r="H5" s="173"/>
      <c r="I5" s="176" t="s">
        <v>26</v>
      </c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8"/>
      <c r="V5" s="172" t="s">
        <v>27</v>
      </c>
      <c r="W5" s="193" t="s">
        <v>14</v>
      </c>
      <c r="X5" s="51"/>
    </row>
    <row r="6" spans="1:29" s="52" customFormat="1" ht="16.5" customHeight="1">
      <c r="A6" s="188"/>
      <c r="B6" s="188"/>
      <c r="C6" s="188"/>
      <c r="D6" s="173"/>
      <c r="E6" s="184" t="s">
        <v>28</v>
      </c>
      <c r="F6" s="173" t="s">
        <v>29</v>
      </c>
      <c r="G6" s="173" t="s">
        <v>30</v>
      </c>
      <c r="H6" s="173" t="s">
        <v>31</v>
      </c>
      <c r="I6" s="173" t="s">
        <v>32</v>
      </c>
      <c r="J6" s="173"/>
      <c r="K6" s="173"/>
      <c r="L6" s="173"/>
      <c r="M6" s="176" t="s">
        <v>2</v>
      </c>
      <c r="N6" s="177"/>
      <c r="O6" s="177"/>
      <c r="P6" s="177"/>
      <c r="Q6" s="178"/>
      <c r="R6" s="182" t="s">
        <v>33</v>
      </c>
      <c r="S6" s="183"/>
      <c r="T6" s="182" t="s">
        <v>13</v>
      </c>
      <c r="U6" s="183"/>
      <c r="V6" s="172"/>
      <c r="W6" s="194"/>
      <c r="X6" s="51"/>
    </row>
    <row r="7" spans="1:29" s="52" customFormat="1" ht="23.25" customHeight="1">
      <c r="A7" s="188"/>
      <c r="B7" s="188"/>
      <c r="C7" s="188"/>
      <c r="D7" s="173"/>
      <c r="E7" s="184"/>
      <c r="F7" s="173"/>
      <c r="G7" s="173"/>
      <c r="H7" s="173"/>
      <c r="I7" s="128" t="s">
        <v>28</v>
      </c>
      <c r="J7" s="128" t="s">
        <v>29</v>
      </c>
      <c r="K7" s="128" t="s">
        <v>30</v>
      </c>
      <c r="L7" s="128" t="s">
        <v>31</v>
      </c>
      <c r="M7" s="53" t="s">
        <v>79</v>
      </c>
      <c r="N7" s="128" t="s">
        <v>28</v>
      </c>
      <c r="O7" s="128" t="s">
        <v>29</v>
      </c>
      <c r="P7" s="128" t="s">
        <v>30</v>
      </c>
      <c r="Q7" s="128" t="s">
        <v>31</v>
      </c>
      <c r="R7" s="128" t="s">
        <v>28</v>
      </c>
      <c r="S7" s="128" t="s">
        <v>29</v>
      </c>
      <c r="T7" s="54" t="s">
        <v>28</v>
      </c>
      <c r="U7" s="128" t="s">
        <v>29</v>
      </c>
      <c r="V7" s="172"/>
      <c r="W7" s="195"/>
      <c r="X7" s="51"/>
    </row>
    <row r="8" spans="1:29" s="61" customFormat="1" ht="20.100000000000001" customHeight="1">
      <c r="A8" s="55" t="s">
        <v>5</v>
      </c>
      <c r="B8" s="55" t="s">
        <v>34</v>
      </c>
      <c r="C8" s="55"/>
      <c r="D8" s="56"/>
      <c r="E8" s="57">
        <f>SUM(E9:E31)</f>
        <v>68.16</v>
      </c>
      <c r="F8" s="58">
        <f>SUM(F9:F31)</f>
        <v>57936000</v>
      </c>
      <c r="G8" s="58">
        <f t="shared" ref="G8:V8" si="0">SUM(G9:G31)</f>
        <v>6083280</v>
      </c>
      <c r="H8" s="58">
        <f t="shared" si="0"/>
        <v>51852720</v>
      </c>
      <c r="I8" s="115">
        <f t="shared" si="0"/>
        <v>1.2</v>
      </c>
      <c r="J8" s="58">
        <f t="shared" si="0"/>
        <v>1020000</v>
      </c>
      <c r="K8" s="58">
        <f t="shared" si="0"/>
        <v>107100</v>
      </c>
      <c r="L8" s="58">
        <f t="shared" si="0"/>
        <v>912900</v>
      </c>
      <c r="M8" s="58">
        <f t="shared" si="0"/>
        <v>230</v>
      </c>
      <c r="N8" s="57">
        <f t="shared" si="0"/>
        <v>7.3026999999999997</v>
      </c>
      <c r="O8" s="58">
        <f t="shared" si="0"/>
        <v>6207295</v>
      </c>
      <c r="P8" s="58">
        <f t="shared" si="0"/>
        <v>651765.97500000009</v>
      </c>
      <c r="Q8" s="58">
        <f t="shared" si="0"/>
        <v>5555529.0250000004</v>
      </c>
      <c r="R8" s="115">
        <f t="shared" si="0"/>
        <v>24.275999999999996</v>
      </c>
      <c r="S8" s="58">
        <f t="shared" si="0"/>
        <v>20634600</v>
      </c>
      <c r="T8" s="58">
        <f t="shared" si="0"/>
        <v>0.2</v>
      </c>
      <c r="U8" s="58">
        <f t="shared" si="0"/>
        <v>170000</v>
      </c>
      <c r="V8" s="58">
        <f t="shared" si="0"/>
        <v>79125749.025000006</v>
      </c>
      <c r="W8" s="59"/>
      <c r="X8" s="60">
        <f>+G8+K8+P8</f>
        <v>6842145.9749999996</v>
      </c>
      <c r="Y8" s="61" t="s">
        <v>76</v>
      </c>
    </row>
    <row r="9" spans="1:29" s="65" customFormat="1" ht="24" customHeight="1">
      <c r="A9" s="4">
        <v>1</v>
      </c>
      <c r="B9" s="14" t="s">
        <v>35</v>
      </c>
      <c r="C9" s="62" t="s">
        <v>6</v>
      </c>
      <c r="D9" s="5" t="s">
        <v>90</v>
      </c>
      <c r="E9" s="1">
        <v>3.66</v>
      </c>
      <c r="F9" s="6">
        <f>E9*850000</f>
        <v>3111000</v>
      </c>
      <c r="G9" s="6">
        <f t="shared" ref="G9:G31" si="1">F9*10.5%</f>
        <v>326655</v>
      </c>
      <c r="H9" s="6">
        <f t="shared" ref="H9:H31" si="2">F9-G9</f>
        <v>2784345</v>
      </c>
      <c r="I9" s="4">
        <v>0.5</v>
      </c>
      <c r="J9" s="6">
        <f>I9*850000</f>
        <v>425000</v>
      </c>
      <c r="K9" s="6">
        <f>J9*10.5%</f>
        <v>44625</v>
      </c>
      <c r="L9" s="6">
        <f>J9-K9</f>
        <v>380375</v>
      </c>
      <c r="M9" s="10">
        <v>18</v>
      </c>
      <c r="N9" s="43">
        <f t="shared" ref="N9:N31" si="3">(E9+I9)*M9%</f>
        <v>0.74880000000000002</v>
      </c>
      <c r="O9" s="6">
        <f>N9*850000</f>
        <v>636480</v>
      </c>
      <c r="P9" s="6">
        <f>O9*10.5%</f>
        <v>66830.399999999994</v>
      </c>
      <c r="Q9" s="6">
        <f>O9-P9</f>
        <v>569649.6</v>
      </c>
      <c r="R9" s="13">
        <f>(E9+I9)*35%</f>
        <v>1.456</v>
      </c>
      <c r="S9" s="6">
        <f>R9*850000</f>
        <v>1237600</v>
      </c>
      <c r="T9" s="6"/>
      <c r="U9" s="6"/>
      <c r="V9" s="6">
        <f>H9+L9+Q9+S9+U9</f>
        <v>4971969.5999999996</v>
      </c>
      <c r="W9" s="63"/>
      <c r="X9" s="64"/>
    </row>
    <row r="10" spans="1:29" s="64" customFormat="1" ht="24" customHeight="1">
      <c r="A10" s="4">
        <v>2</v>
      </c>
      <c r="B10" s="14" t="s">
        <v>62</v>
      </c>
      <c r="C10" s="62" t="s">
        <v>7</v>
      </c>
      <c r="D10" s="5" t="s">
        <v>90</v>
      </c>
      <c r="E10" s="1">
        <v>3.66</v>
      </c>
      <c r="F10" s="6">
        <f t="shared" ref="F10:F31" si="4">E10*850000</f>
        <v>3111000</v>
      </c>
      <c r="G10" s="6">
        <f t="shared" si="1"/>
        <v>326655</v>
      </c>
      <c r="H10" s="6">
        <f t="shared" si="2"/>
        <v>2784345</v>
      </c>
      <c r="I10" s="116">
        <v>0.35</v>
      </c>
      <c r="J10" s="6">
        <f t="shared" ref="J10:J11" si="5">I10*850000</f>
        <v>297500</v>
      </c>
      <c r="K10" s="6">
        <f>J10*10.5%</f>
        <v>31237.5</v>
      </c>
      <c r="L10" s="6">
        <f>J10-K10</f>
        <v>266262.5</v>
      </c>
      <c r="M10" s="10">
        <v>14</v>
      </c>
      <c r="N10" s="43">
        <f t="shared" si="3"/>
        <v>0.56140000000000001</v>
      </c>
      <c r="O10" s="6">
        <f t="shared" ref="O10:O31" si="6">N10*850000</f>
        <v>477190</v>
      </c>
      <c r="P10" s="6">
        <f>O10*10.5%</f>
        <v>50104.95</v>
      </c>
      <c r="Q10" s="6">
        <f>O10-P10</f>
        <v>427085.05</v>
      </c>
      <c r="R10" s="13">
        <f>(E10+I10)*35%</f>
        <v>1.4034999999999997</v>
      </c>
      <c r="S10" s="6">
        <f t="shared" ref="S10:S31" si="7">R10*850000</f>
        <v>1192974.9999999998</v>
      </c>
      <c r="T10" s="6"/>
      <c r="U10" s="6"/>
      <c r="V10" s="6">
        <f t="shared" ref="V10:V31" si="8">H10+L10+Q10+S10+U10</f>
        <v>4670667.55</v>
      </c>
      <c r="W10" s="66"/>
    </row>
    <row r="11" spans="1:29" s="64" customFormat="1" ht="24" customHeight="1">
      <c r="A11" s="4">
        <v>3</v>
      </c>
      <c r="B11" s="14" t="s">
        <v>36</v>
      </c>
      <c r="C11" s="62" t="s">
        <v>7</v>
      </c>
      <c r="D11" s="5" t="s">
        <v>22</v>
      </c>
      <c r="E11" s="1">
        <v>3.03</v>
      </c>
      <c r="F11" s="6">
        <f t="shared" si="4"/>
        <v>2575500</v>
      </c>
      <c r="G11" s="6">
        <f t="shared" si="1"/>
        <v>270427.5</v>
      </c>
      <c r="H11" s="6">
        <f t="shared" si="2"/>
        <v>2305072.5</v>
      </c>
      <c r="I11" s="67">
        <v>0.35</v>
      </c>
      <c r="J11" s="6">
        <f t="shared" si="5"/>
        <v>297500</v>
      </c>
      <c r="K11" s="6">
        <f>J11*10.5%</f>
        <v>31237.5</v>
      </c>
      <c r="L11" s="6">
        <f>J11-K11</f>
        <v>266262.5</v>
      </c>
      <c r="M11" s="10">
        <v>12</v>
      </c>
      <c r="N11" s="43">
        <f t="shared" si="3"/>
        <v>0.40559999999999996</v>
      </c>
      <c r="O11" s="6">
        <f t="shared" si="6"/>
        <v>344759.99999999994</v>
      </c>
      <c r="P11" s="6">
        <f>O11*10.5%</f>
        <v>36199.799999999996</v>
      </c>
      <c r="Q11" s="6">
        <f>O11-P11</f>
        <v>308560.19999999995</v>
      </c>
      <c r="R11" s="13">
        <f>(E11+I11)*35%</f>
        <v>1.1829999999999998</v>
      </c>
      <c r="S11" s="6">
        <f t="shared" si="7"/>
        <v>1005549.9999999999</v>
      </c>
      <c r="T11" s="6"/>
      <c r="U11" s="6"/>
      <c r="V11" s="6">
        <f t="shared" si="8"/>
        <v>3885445.2</v>
      </c>
      <c r="W11" s="66"/>
      <c r="X11" s="132"/>
    </row>
    <row r="12" spans="1:29" s="65" customFormat="1" ht="24" customHeight="1">
      <c r="A12" s="4">
        <v>4</v>
      </c>
      <c r="B12" s="20" t="s">
        <v>8</v>
      </c>
      <c r="C12" s="21" t="s">
        <v>3</v>
      </c>
      <c r="D12" s="5" t="s">
        <v>22</v>
      </c>
      <c r="E12" s="1">
        <v>3.03</v>
      </c>
      <c r="F12" s="6">
        <f t="shared" si="4"/>
        <v>2575500</v>
      </c>
      <c r="G12" s="6">
        <f t="shared" si="1"/>
        <v>270427.5</v>
      </c>
      <c r="H12" s="6">
        <f t="shared" si="2"/>
        <v>2305072.5</v>
      </c>
      <c r="I12" s="4"/>
      <c r="J12" s="6" t="s">
        <v>19</v>
      </c>
      <c r="K12" s="6"/>
      <c r="L12" s="6"/>
      <c r="M12" s="10">
        <v>10</v>
      </c>
      <c r="N12" s="43">
        <f t="shared" si="3"/>
        <v>0.30299999999999999</v>
      </c>
      <c r="O12" s="6">
        <f t="shared" si="6"/>
        <v>257550</v>
      </c>
      <c r="P12" s="6">
        <f t="shared" ref="P12:P31" si="9">O12*10.5%</f>
        <v>27042.75</v>
      </c>
      <c r="Q12" s="6">
        <f t="shared" ref="Q12:Q31" si="10">O12-P12</f>
        <v>230507.25</v>
      </c>
      <c r="R12" s="13">
        <f>(E12+I12)*35%</f>
        <v>1.0604999999999998</v>
      </c>
      <c r="S12" s="6">
        <f t="shared" si="7"/>
        <v>901424.99999999977</v>
      </c>
      <c r="T12" s="68"/>
      <c r="U12" s="6"/>
      <c r="V12" s="6">
        <f t="shared" si="8"/>
        <v>3437004.75</v>
      </c>
      <c r="W12" s="63"/>
      <c r="X12" s="64"/>
    </row>
    <row r="13" spans="1:29" s="65" customFormat="1" ht="24" customHeight="1">
      <c r="A13" s="4">
        <v>5</v>
      </c>
      <c r="B13" s="15" t="s">
        <v>37</v>
      </c>
      <c r="C13" s="21" t="s">
        <v>3</v>
      </c>
      <c r="D13" s="5" t="s">
        <v>22</v>
      </c>
      <c r="E13" s="1">
        <v>3.03</v>
      </c>
      <c r="F13" s="6">
        <f t="shared" si="4"/>
        <v>2575500</v>
      </c>
      <c r="G13" s="6">
        <f t="shared" si="1"/>
        <v>270427.5</v>
      </c>
      <c r="H13" s="6">
        <f t="shared" si="2"/>
        <v>2305072.5</v>
      </c>
      <c r="I13" s="4"/>
      <c r="J13" s="6"/>
      <c r="K13" s="6"/>
      <c r="L13" s="6"/>
      <c r="M13" s="10">
        <v>9</v>
      </c>
      <c r="N13" s="43">
        <f t="shared" si="3"/>
        <v>0.2727</v>
      </c>
      <c r="O13" s="6">
        <f t="shared" si="6"/>
        <v>231795</v>
      </c>
      <c r="P13" s="6">
        <f t="shared" si="9"/>
        <v>24338.474999999999</v>
      </c>
      <c r="Q13" s="6">
        <f t="shared" si="10"/>
        <v>207456.52499999999</v>
      </c>
      <c r="R13" s="13">
        <f t="shared" ref="R13:R31" si="11">E13*35%</f>
        <v>1.0604999999999998</v>
      </c>
      <c r="S13" s="6">
        <f t="shared" si="7"/>
        <v>901424.99999999977</v>
      </c>
      <c r="T13" s="6"/>
      <c r="U13" s="6"/>
      <c r="V13" s="6">
        <f t="shared" si="8"/>
        <v>3413954.0249999994</v>
      </c>
      <c r="W13" s="63"/>
      <c r="X13" s="64"/>
    </row>
    <row r="14" spans="1:29" s="65" customFormat="1" ht="24" customHeight="1">
      <c r="A14" s="4">
        <v>6</v>
      </c>
      <c r="B14" s="15" t="s">
        <v>38</v>
      </c>
      <c r="C14" s="21" t="s">
        <v>3</v>
      </c>
      <c r="D14" s="5" t="s">
        <v>22</v>
      </c>
      <c r="E14" s="1">
        <v>2.41</v>
      </c>
      <c r="F14" s="6">
        <f t="shared" si="4"/>
        <v>2048500.0000000002</v>
      </c>
      <c r="G14" s="6">
        <f t="shared" si="1"/>
        <v>215092.50000000003</v>
      </c>
      <c r="H14" s="6">
        <f t="shared" si="2"/>
        <v>1833407.5000000002</v>
      </c>
      <c r="I14" s="4"/>
      <c r="J14" s="6"/>
      <c r="K14" s="6"/>
      <c r="L14" s="6"/>
      <c r="M14" s="10">
        <v>6</v>
      </c>
      <c r="N14" s="43">
        <f t="shared" si="3"/>
        <v>0.14460000000000001</v>
      </c>
      <c r="O14" s="6">
        <f t="shared" si="6"/>
        <v>122910</v>
      </c>
      <c r="P14" s="6">
        <f t="shared" si="9"/>
        <v>12905.55</v>
      </c>
      <c r="Q14" s="6">
        <f t="shared" si="10"/>
        <v>110004.45</v>
      </c>
      <c r="R14" s="13">
        <f t="shared" si="11"/>
        <v>0.84350000000000003</v>
      </c>
      <c r="S14" s="6">
        <f t="shared" si="7"/>
        <v>716975</v>
      </c>
      <c r="T14" s="69"/>
      <c r="U14" s="6"/>
      <c r="V14" s="6">
        <f t="shared" si="8"/>
        <v>2660386.9500000002</v>
      </c>
      <c r="W14" s="63"/>
      <c r="X14" s="132"/>
    </row>
    <row r="15" spans="1:29" s="64" customFormat="1" ht="24" customHeight="1">
      <c r="A15" s="4">
        <v>7</v>
      </c>
      <c r="B15" s="15" t="s">
        <v>39</v>
      </c>
      <c r="C15" s="62" t="s">
        <v>3</v>
      </c>
      <c r="D15" s="5" t="s">
        <v>15</v>
      </c>
      <c r="E15" s="1">
        <v>2.72</v>
      </c>
      <c r="F15" s="6">
        <f t="shared" si="4"/>
        <v>2312000</v>
      </c>
      <c r="G15" s="6">
        <f t="shared" si="1"/>
        <v>242760</v>
      </c>
      <c r="H15" s="6">
        <f t="shared" si="2"/>
        <v>2069240</v>
      </c>
      <c r="I15" s="67"/>
      <c r="J15" s="6"/>
      <c r="K15" s="6"/>
      <c r="L15" s="6"/>
      <c r="M15" s="10">
        <v>7</v>
      </c>
      <c r="N15" s="43">
        <f t="shared" si="3"/>
        <v>0.19040000000000004</v>
      </c>
      <c r="O15" s="6">
        <f t="shared" si="6"/>
        <v>161840.00000000003</v>
      </c>
      <c r="P15" s="6">
        <f t="shared" si="9"/>
        <v>16993.2</v>
      </c>
      <c r="Q15" s="6">
        <f t="shared" si="10"/>
        <v>144846.80000000002</v>
      </c>
      <c r="R15" s="8">
        <f t="shared" si="11"/>
        <v>0.95199999999999996</v>
      </c>
      <c r="S15" s="6">
        <f t="shared" si="7"/>
        <v>809200</v>
      </c>
      <c r="T15" s="6"/>
      <c r="U15" s="6"/>
      <c r="V15" s="6">
        <f t="shared" si="8"/>
        <v>3023286.8</v>
      </c>
      <c r="W15" s="66"/>
    </row>
    <row r="16" spans="1:29" s="64" customFormat="1" ht="24" customHeight="1">
      <c r="A16" s="4">
        <v>8</v>
      </c>
      <c r="B16" s="20" t="s">
        <v>40</v>
      </c>
      <c r="C16" s="62" t="s">
        <v>3</v>
      </c>
      <c r="D16" s="5" t="s">
        <v>22</v>
      </c>
      <c r="E16" s="1">
        <v>3.03</v>
      </c>
      <c r="F16" s="6">
        <f t="shared" si="4"/>
        <v>2575500</v>
      </c>
      <c r="G16" s="6">
        <f t="shared" si="1"/>
        <v>270427.5</v>
      </c>
      <c r="H16" s="6">
        <f t="shared" si="2"/>
        <v>2305072.5</v>
      </c>
      <c r="I16" s="67"/>
      <c r="J16" s="6"/>
      <c r="K16" s="6"/>
      <c r="L16" s="6"/>
      <c r="M16" s="10">
        <v>12</v>
      </c>
      <c r="N16" s="43">
        <f t="shared" si="3"/>
        <v>0.36359999999999998</v>
      </c>
      <c r="O16" s="6">
        <f t="shared" si="6"/>
        <v>309060</v>
      </c>
      <c r="P16" s="6">
        <f t="shared" si="9"/>
        <v>32451.3</v>
      </c>
      <c r="Q16" s="6">
        <f t="shared" si="10"/>
        <v>276608.7</v>
      </c>
      <c r="R16" s="8">
        <f t="shared" si="11"/>
        <v>1.0604999999999998</v>
      </c>
      <c r="S16" s="6">
        <f t="shared" si="7"/>
        <v>901424.99999999977</v>
      </c>
      <c r="T16" s="6"/>
      <c r="U16" s="6"/>
      <c r="V16" s="6">
        <f t="shared" si="8"/>
        <v>3483106.2</v>
      </c>
      <c r="W16" s="66"/>
      <c r="X16" s="132"/>
    </row>
    <row r="17" spans="1:24" s="145" customFormat="1" ht="24" customHeight="1">
      <c r="A17" s="135">
        <v>9</v>
      </c>
      <c r="B17" s="146" t="s">
        <v>41</v>
      </c>
      <c r="C17" s="137" t="s">
        <v>3</v>
      </c>
      <c r="D17" s="138" t="s">
        <v>22</v>
      </c>
      <c r="E17" s="139">
        <v>3.03</v>
      </c>
      <c r="F17" s="140">
        <f t="shared" si="4"/>
        <v>2575500</v>
      </c>
      <c r="G17" s="140">
        <f t="shared" si="1"/>
        <v>270427.5</v>
      </c>
      <c r="H17" s="140">
        <f t="shared" si="2"/>
        <v>2305072.5</v>
      </c>
      <c r="I17" s="141"/>
      <c r="J17" s="140"/>
      <c r="K17" s="140"/>
      <c r="L17" s="140"/>
      <c r="M17" s="142">
        <v>11</v>
      </c>
      <c r="N17" s="143">
        <f t="shared" si="3"/>
        <v>0.33329999999999999</v>
      </c>
      <c r="O17" s="140">
        <f t="shared" si="6"/>
        <v>283305</v>
      </c>
      <c r="P17" s="140">
        <f t="shared" si="9"/>
        <v>29747.024999999998</v>
      </c>
      <c r="Q17" s="140">
        <f t="shared" si="10"/>
        <v>253557.97500000001</v>
      </c>
      <c r="R17" s="147">
        <f t="shared" si="11"/>
        <v>1.0604999999999998</v>
      </c>
      <c r="S17" s="140">
        <f t="shared" si="7"/>
        <v>901424.99999999977</v>
      </c>
      <c r="T17" s="158"/>
      <c r="U17" s="140"/>
      <c r="V17" s="140">
        <f t="shared" si="8"/>
        <v>3460055.4749999996</v>
      </c>
      <c r="W17" s="144"/>
      <c r="X17" s="148" t="s">
        <v>98</v>
      </c>
    </row>
    <row r="18" spans="1:24" s="64" customFormat="1" ht="24" customHeight="1">
      <c r="A18" s="4">
        <v>10</v>
      </c>
      <c r="B18" s="15" t="s">
        <v>42</v>
      </c>
      <c r="C18" s="62" t="s">
        <v>3</v>
      </c>
      <c r="D18" s="5" t="s">
        <v>22</v>
      </c>
      <c r="E18" s="1">
        <v>2.41</v>
      </c>
      <c r="F18" s="6">
        <f t="shared" si="4"/>
        <v>2048500.0000000002</v>
      </c>
      <c r="G18" s="6">
        <f t="shared" si="1"/>
        <v>215092.50000000003</v>
      </c>
      <c r="H18" s="6">
        <f t="shared" si="2"/>
        <v>1833407.5000000002</v>
      </c>
      <c r="I18" s="67"/>
      <c r="J18" s="6"/>
      <c r="K18" s="6"/>
      <c r="L18" s="6"/>
      <c r="M18" s="10">
        <v>6</v>
      </c>
      <c r="N18" s="43">
        <f t="shared" si="3"/>
        <v>0.14460000000000001</v>
      </c>
      <c r="O18" s="6">
        <f t="shared" si="6"/>
        <v>122910</v>
      </c>
      <c r="P18" s="6">
        <f t="shared" si="9"/>
        <v>12905.55</v>
      </c>
      <c r="Q18" s="6">
        <f t="shared" si="10"/>
        <v>110004.45</v>
      </c>
      <c r="R18" s="8">
        <f t="shared" si="11"/>
        <v>0.84350000000000003</v>
      </c>
      <c r="S18" s="6">
        <f t="shared" si="7"/>
        <v>716975</v>
      </c>
      <c r="T18" s="6"/>
      <c r="U18" s="6"/>
      <c r="V18" s="6">
        <f t="shared" si="8"/>
        <v>2660386.9500000002</v>
      </c>
      <c r="W18" s="66"/>
    </row>
    <row r="19" spans="1:24" s="64" customFormat="1" ht="24" customHeight="1">
      <c r="A19" s="4">
        <v>11</v>
      </c>
      <c r="B19" s="20" t="s">
        <v>43</v>
      </c>
      <c r="C19" s="62" t="s">
        <v>3</v>
      </c>
      <c r="D19" s="5" t="s">
        <v>22</v>
      </c>
      <c r="E19" s="1">
        <v>2.41</v>
      </c>
      <c r="F19" s="6">
        <f t="shared" si="4"/>
        <v>2048500.0000000002</v>
      </c>
      <c r="G19" s="6">
        <f t="shared" si="1"/>
        <v>215092.50000000003</v>
      </c>
      <c r="H19" s="6">
        <f t="shared" si="2"/>
        <v>1833407.5000000002</v>
      </c>
      <c r="I19" s="67"/>
      <c r="J19" s="6"/>
      <c r="K19" s="6"/>
      <c r="L19" s="6"/>
      <c r="M19" s="10">
        <v>5</v>
      </c>
      <c r="N19" s="43">
        <f t="shared" si="3"/>
        <v>0.12050000000000001</v>
      </c>
      <c r="O19" s="6">
        <f t="shared" si="6"/>
        <v>102425.00000000001</v>
      </c>
      <c r="P19" s="6">
        <f t="shared" si="9"/>
        <v>10754.625000000002</v>
      </c>
      <c r="Q19" s="6">
        <f t="shared" si="10"/>
        <v>91670.375000000015</v>
      </c>
      <c r="R19" s="8">
        <f t="shared" si="11"/>
        <v>0.84350000000000003</v>
      </c>
      <c r="S19" s="6">
        <f t="shared" si="7"/>
        <v>716975</v>
      </c>
      <c r="T19" s="6"/>
      <c r="U19" s="6"/>
      <c r="V19" s="6">
        <f t="shared" si="8"/>
        <v>2642052.875</v>
      </c>
      <c r="W19" s="66"/>
    </row>
    <row r="20" spans="1:24" s="64" customFormat="1" ht="24" customHeight="1">
      <c r="A20" s="4">
        <v>12</v>
      </c>
      <c r="B20" s="15" t="s">
        <v>44</v>
      </c>
      <c r="C20" s="62" t="s">
        <v>3</v>
      </c>
      <c r="D20" s="5" t="s">
        <v>22</v>
      </c>
      <c r="E20" s="1">
        <v>3.03</v>
      </c>
      <c r="F20" s="6">
        <f t="shared" si="4"/>
        <v>2575500</v>
      </c>
      <c r="G20" s="6">
        <f t="shared" si="1"/>
        <v>270427.5</v>
      </c>
      <c r="H20" s="6">
        <f t="shared" si="2"/>
        <v>2305072.5</v>
      </c>
      <c r="I20" s="67"/>
      <c r="J20" s="6"/>
      <c r="K20" s="6"/>
      <c r="L20" s="6"/>
      <c r="M20" s="10">
        <v>9</v>
      </c>
      <c r="N20" s="43">
        <f t="shared" si="3"/>
        <v>0.2727</v>
      </c>
      <c r="O20" s="6">
        <f t="shared" si="6"/>
        <v>231795</v>
      </c>
      <c r="P20" s="6">
        <f t="shared" si="9"/>
        <v>24338.474999999999</v>
      </c>
      <c r="Q20" s="6">
        <f t="shared" si="10"/>
        <v>207456.52499999999</v>
      </c>
      <c r="R20" s="8">
        <f t="shared" si="11"/>
        <v>1.0604999999999998</v>
      </c>
      <c r="S20" s="6">
        <f t="shared" si="7"/>
        <v>901424.99999999977</v>
      </c>
      <c r="T20" s="6"/>
      <c r="U20" s="6"/>
      <c r="V20" s="6">
        <f t="shared" si="8"/>
        <v>3413954.0249999994</v>
      </c>
      <c r="W20" s="66"/>
      <c r="X20" s="132"/>
    </row>
    <row r="21" spans="1:24" s="64" customFormat="1" ht="24" customHeight="1">
      <c r="A21" s="4">
        <v>13</v>
      </c>
      <c r="B21" s="15" t="s">
        <v>45</v>
      </c>
      <c r="C21" s="62" t="s">
        <v>3</v>
      </c>
      <c r="D21" s="5" t="s">
        <v>90</v>
      </c>
      <c r="E21" s="1">
        <v>3.66</v>
      </c>
      <c r="F21" s="6">
        <f t="shared" si="4"/>
        <v>3111000</v>
      </c>
      <c r="G21" s="6">
        <f t="shared" si="1"/>
        <v>326655</v>
      </c>
      <c r="H21" s="6">
        <f t="shared" si="2"/>
        <v>2784345</v>
      </c>
      <c r="I21" s="67"/>
      <c r="J21" s="6"/>
      <c r="K21" s="6"/>
      <c r="L21" s="6"/>
      <c r="M21" s="10">
        <v>18</v>
      </c>
      <c r="N21" s="43">
        <f t="shared" si="3"/>
        <v>0.65880000000000005</v>
      </c>
      <c r="O21" s="6">
        <f t="shared" si="6"/>
        <v>559980</v>
      </c>
      <c r="P21" s="6">
        <f t="shared" si="9"/>
        <v>58797.9</v>
      </c>
      <c r="Q21" s="6">
        <f t="shared" si="10"/>
        <v>501182.1</v>
      </c>
      <c r="R21" s="8">
        <f t="shared" si="11"/>
        <v>1.2809999999999999</v>
      </c>
      <c r="S21" s="6">
        <f t="shared" si="7"/>
        <v>1088850</v>
      </c>
      <c r="T21" s="117">
        <v>0.2</v>
      </c>
      <c r="U21" s="6">
        <f>+T21*850000</f>
        <v>170000</v>
      </c>
      <c r="V21" s="6">
        <f t="shared" si="8"/>
        <v>4544377.0999999996</v>
      </c>
      <c r="W21" s="66"/>
    </row>
    <row r="22" spans="1:24" s="64" customFormat="1" ht="24" customHeight="1">
      <c r="A22" s="4">
        <v>14</v>
      </c>
      <c r="B22" s="16" t="s">
        <v>46</v>
      </c>
      <c r="C22" s="62" t="s">
        <v>3</v>
      </c>
      <c r="D22" s="5" t="s">
        <v>22</v>
      </c>
      <c r="E22" s="1">
        <v>3.03</v>
      </c>
      <c r="F22" s="6">
        <f t="shared" si="4"/>
        <v>2575500</v>
      </c>
      <c r="G22" s="6">
        <f t="shared" si="1"/>
        <v>270427.5</v>
      </c>
      <c r="H22" s="6">
        <f t="shared" si="2"/>
        <v>2305072.5</v>
      </c>
      <c r="I22" s="67"/>
      <c r="J22" s="6"/>
      <c r="K22" s="6"/>
      <c r="L22" s="6"/>
      <c r="M22" s="10">
        <v>11</v>
      </c>
      <c r="N22" s="43">
        <f t="shared" si="3"/>
        <v>0.33329999999999999</v>
      </c>
      <c r="O22" s="6">
        <f t="shared" si="6"/>
        <v>283305</v>
      </c>
      <c r="P22" s="6">
        <f t="shared" si="9"/>
        <v>29747.024999999998</v>
      </c>
      <c r="Q22" s="6">
        <f t="shared" si="10"/>
        <v>253557.97500000001</v>
      </c>
      <c r="R22" s="8">
        <f t="shared" si="11"/>
        <v>1.0604999999999998</v>
      </c>
      <c r="S22" s="6">
        <f t="shared" si="7"/>
        <v>901424.99999999977</v>
      </c>
      <c r="T22" s="6"/>
      <c r="U22" s="6"/>
      <c r="V22" s="6">
        <f t="shared" si="8"/>
        <v>3460055.4749999996</v>
      </c>
      <c r="W22" s="66"/>
    </row>
    <row r="23" spans="1:24" s="64" customFormat="1" ht="24" customHeight="1">
      <c r="A23" s="4">
        <v>15</v>
      </c>
      <c r="B23" s="15" t="s">
        <v>47</v>
      </c>
      <c r="C23" s="62" t="s">
        <v>3</v>
      </c>
      <c r="D23" s="5" t="s">
        <v>22</v>
      </c>
      <c r="E23" s="1">
        <v>2.72</v>
      </c>
      <c r="F23" s="6">
        <f t="shared" si="4"/>
        <v>2312000</v>
      </c>
      <c r="G23" s="6">
        <f t="shared" si="1"/>
        <v>242760</v>
      </c>
      <c r="H23" s="6">
        <f t="shared" si="2"/>
        <v>2069240</v>
      </c>
      <c r="I23" s="67"/>
      <c r="J23" s="6"/>
      <c r="K23" s="6"/>
      <c r="L23" s="6"/>
      <c r="M23" s="10">
        <v>10</v>
      </c>
      <c r="N23" s="43">
        <f t="shared" si="3"/>
        <v>0.27200000000000002</v>
      </c>
      <c r="O23" s="6">
        <f t="shared" si="6"/>
        <v>231200.00000000003</v>
      </c>
      <c r="P23" s="6">
        <f t="shared" si="9"/>
        <v>24276.000000000004</v>
      </c>
      <c r="Q23" s="6">
        <f t="shared" si="10"/>
        <v>206924.00000000003</v>
      </c>
      <c r="R23" s="8">
        <f t="shared" si="11"/>
        <v>0.95199999999999996</v>
      </c>
      <c r="S23" s="6">
        <f t="shared" si="7"/>
        <v>809200</v>
      </c>
      <c r="T23" s="6"/>
      <c r="U23" s="6"/>
      <c r="V23" s="6">
        <f t="shared" si="8"/>
        <v>3085364</v>
      </c>
      <c r="W23" s="66"/>
    </row>
    <row r="24" spans="1:24" s="12" customFormat="1" ht="24" customHeight="1">
      <c r="A24" s="4">
        <v>16</v>
      </c>
      <c r="B24" s="15" t="s">
        <v>48</v>
      </c>
      <c r="C24" s="62" t="s">
        <v>3</v>
      </c>
      <c r="D24" s="5" t="s">
        <v>22</v>
      </c>
      <c r="E24" s="1">
        <v>3.03</v>
      </c>
      <c r="F24" s="6">
        <f t="shared" si="4"/>
        <v>2575500</v>
      </c>
      <c r="G24" s="6">
        <f t="shared" si="1"/>
        <v>270427.5</v>
      </c>
      <c r="H24" s="6">
        <f t="shared" si="2"/>
        <v>2305072.5</v>
      </c>
      <c r="I24" s="7"/>
      <c r="J24" s="7"/>
      <c r="K24" s="7"/>
      <c r="L24" s="7"/>
      <c r="M24" s="114">
        <v>13</v>
      </c>
      <c r="N24" s="43">
        <f t="shared" si="3"/>
        <v>0.39389999999999997</v>
      </c>
      <c r="O24" s="6">
        <f t="shared" si="6"/>
        <v>334815</v>
      </c>
      <c r="P24" s="6">
        <f t="shared" si="9"/>
        <v>35155.574999999997</v>
      </c>
      <c r="Q24" s="6">
        <f t="shared" si="10"/>
        <v>299659.42499999999</v>
      </c>
      <c r="R24" s="8">
        <f t="shared" si="11"/>
        <v>1.0604999999999998</v>
      </c>
      <c r="S24" s="6">
        <f t="shared" si="7"/>
        <v>901424.99999999977</v>
      </c>
      <c r="T24" s="9"/>
      <c r="U24" s="10"/>
      <c r="V24" s="6">
        <f t="shared" si="8"/>
        <v>3506156.9249999998</v>
      </c>
      <c r="W24" s="11"/>
      <c r="X24" s="64"/>
    </row>
    <row r="25" spans="1:24" s="12" customFormat="1" ht="24" customHeight="1">
      <c r="A25" s="4">
        <v>17</v>
      </c>
      <c r="B25" s="14" t="s">
        <v>67</v>
      </c>
      <c r="C25" s="21" t="s">
        <v>3</v>
      </c>
      <c r="D25" s="5" t="s">
        <v>22</v>
      </c>
      <c r="E25" s="3">
        <v>2.72</v>
      </c>
      <c r="F25" s="6">
        <f t="shared" si="4"/>
        <v>2312000</v>
      </c>
      <c r="G25" s="6">
        <f t="shared" si="1"/>
        <v>242760</v>
      </c>
      <c r="H25" s="6">
        <f t="shared" si="2"/>
        <v>2069240</v>
      </c>
      <c r="I25" s="7"/>
      <c r="J25" s="7"/>
      <c r="K25" s="7"/>
      <c r="L25" s="7"/>
      <c r="M25" s="114">
        <v>8</v>
      </c>
      <c r="N25" s="43">
        <f t="shared" si="3"/>
        <v>0.21760000000000002</v>
      </c>
      <c r="O25" s="6">
        <f t="shared" si="6"/>
        <v>184960</v>
      </c>
      <c r="P25" s="6">
        <f t="shared" si="9"/>
        <v>19420.8</v>
      </c>
      <c r="Q25" s="6">
        <f t="shared" si="10"/>
        <v>165539.20000000001</v>
      </c>
      <c r="R25" s="8">
        <f t="shared" si="11"/>
        <v>0.95199999999999996</v>
      </c>
      <c r="S25" s="6">
        <f t="shared" si="7"/>
        <v>809200</v>
      </c>
      <c r="T25" s="9"/>
      <c r="U25" s="10"/>
      <c r="V25" s="6">
        <f t="shared" si="8"/>
        <v>3043979.2</v>
      </c>
      <c r="W25" s="11"/>
      <c r="X25" s="64"/>
    </row>
    <row r="26" spans="1:24" s="12" customFormat="1" ht="24" customHeight="1">
      <c r="A26" s="4">
        <v>18</v>
      </c>
      <c r="B26" s="16" t="s">
        <v>68</v>
      </c>
      <c r="C26" s="21" t="s">
        <v>3</v>
      </c>
      <c r="D26" s="5" t="s">
        <v>22</v>
      </c>
      <c r="E26" s="3">
        <v>2.72</v>
      </c>
      <c r="F26" s="6">
        <f t="shared" si="4"/>
        <v>2312000</v>
      </c>
      <c r="G26" s="6">
        <f t="shared" si="1"/>
        <v>242760</v>
      </c>
      <c r="H26" s="6">
        <f t="shared" si="2"/>
        <v>2069240</v>
      </c>
      <c r="I26" s="7"/>
      <c r="J26" s="7"/>
      <c r="K26" s="7"/>
      <c r="L26" s="7"/>
      <c r="M26" s="114">
        <v>8</v>
      </c>
      <c r="N26" s="43">
        <f t="shared" si="3"/>
        <v>0.21760000000000002</v>
      </c>
      <c r="O26" s="6">
        <f t="shared" si="6"/>
        <v>184960</v>
      </c>
      <c r="P26" s="6">
        <f t="shared" si="9"/>
        <v>19420.8</v>
      </c>
      <c r="Q26" s="6">
        <f t="shared" si="10"/>
        <v>165539.20000000001</v>
      </c>
      <c r="R26" s="8">
        <f t="shared" si="11"/>
        <v>0.95199999999999996</v>
      </c>
      <c r="S26" s="6">
        <f t="shared" si="7"/>
        <v>809200</v>
      </c>
      <c r="T26" s="9"/>
      <c r="U26" s="10"/>
      <c r="V26" s="6">
        <f t="shared" si="8"/>
        <v>3043979.2</v>
      </c>
      <c r="W26" s="11"/>
      <c r="X26" s="64"/>
    </row>
    <row r="27" spans="1:24" s="12" customFormat="1" ht="24" customHeight="1">
      <c r="A27" s="4">
        <v>19</v>
      </c>
      <c r="B27" s="14" t="s">
        <v>74</v>
      </c>
      <c r="C27" s="21" t="s">
        <v>3</v>
      </c>
      <c r="D27" s="5" t="s">
        <v>22</v>
      </c>
      <c r="E27" s="3">
        <v>2.41</v>
      </c>
      <c r="F27" s="6">
        <f t="shared" si="4"/>
        <v>2048500.0000000002</v>
      </c>
      <c r="G27" s="6">
        <f t="shared" si="1"/>
        <v>215092.50000000003</v>
      </c>
      <c r="H27" s="6">
        <f t="shared" si="2"/>
        <v>1833407.5000000002</v>
      </c>
      <c r="I27" s="7"/>
      <c r="J27" s="7"/>
      <c r="K27" s="7"/>
      <c r="L27" s="7"/>
      <c r="M27" s="7"/>
      <c r="N27" s="43">
        <f t="shared" si="3"/>
        <v>0</v>
      </c>
      <c r="O27" s="6">
        <f t="shared" si="6"/>
        <v>0</v>
      </c>
      <c r="P27" s="6">
        <f t="shared" si="9"/>
        <v>0</v>
      </c>
      <c r="Q27" s="6">
        <f t="shared" si="10"/>
        <v>0</v>
      </c>
      <c r="R27" s="8">
        <f t="shared" si="11"/>
        <v>0.84350000000000003</v>
      </c>
      <c r="S27" s="6">
        <f t="shared" si="7"/>
        <v>716975</v>
      </c>
      <c r="T27" s="9"/>
      <c r="U27" s="10"/>
      <c r="V27" s="6">
        <f t="shared" si="8"/>
        <v>2550382.5</v>
      </c>
      <c r="W27" s="11"/>
      <c r="X27" s="26"/>
    </row>
    <row r="28" spans="1:24" s="12" customFormat="1" ht="24" customHeight="1">
      <c r="A28" s="4">
        <v>20</v>
      </c>
      <c r="B28" s="16" t="s">
        <v>75</v>
      </c>
      <c r="C28" s="21" t="s">
        <v>3</v>
      </c>
      <c r="D28" s="5" t="s">
        <v>22</v>
      </c>
      <c r="E28" s="3">
        <v>2.72</v>
      </c>
      <c r="F28" s="6">
        <f t="shared" si="4"/>
        <v>2312000</v>
      </c>
      <c r="G28" s="6">
        <f t="shared" si="1"/>
        <v>242760</v>
      </c>
      <c r="H28" s="6">
        <f t="shared" si="2"/>
        <v>2069240</v>
      </c>
      <c r="I28" s="7"/>
      <c r="J28" s="7"/>
      <c r="K28" s="7"/>
      <c r="L28" s="7"/>
      <c r="M28" s="114">
        <v>9</v>
      </c>
      <c r="N28" s="43">
        <f t="shared" si="3"/>
        <v>0.24480000000000002</v>
      </c>
      <c r="O28" s="6">
        <f t="shared" si="6"/>
        <v>208080.00000000003</v>
      </c>
      <c r="P28" s="6">
        <f t="shared" si="9"/>
        <v>21848.400000000001</v>
      </c>
      <c r="Q28" s="6">
        <f t="shared" si="10"/>
        <v>186231.60000000003</v>
      </c>
      <c r="R28" s="8">
        <f t="shared" si="11"/>
        <v>0.95199999999999996</v>
      </c>
      <c r="S28" s="6">
        <f t="shared" si="7"/>
        <v>809200</v>
      </c>
      <c r="T28" s="9"/>
      <c r="U28" s="10"/>
      <c r="V28" s="6">
        <f t="shared" si="8"/>
        <v>3064671.6</v>
      </c>
      <c r="W28" s="11"/>
      <c r="X28" s="26"/>
    </row>
    <row r="29" spans="1:24" s="12" customFormat="1" ht="24" customHeight="1">
      <c r="A29" s="4">
        <v>21</v>
      </c>
      <c r="B29" s="16" t="s">
        <v>78</v>
      </c>
      <c r="C29" s="21" t="s">
        <v>3</v>
      </c>
      <c r="D29" s="5" t="s">
        <v>22</v>
      </c>
      <c r="E29" s="3">
        <v>3.34</v>
      </c>
      <c r="F29" s="6">
        <f t="shared" si="4"/>
        <v>2839000</v>
      </c>
      <c r="G29" s="6">
        <f t="shared" si="1"/>
        <v>298095</v>
      </c>
      <c r="H29" s="6">
        <f t="shared" si="2"/>
        <v>2540905</v>
      </c>
      <c r="I29" s="7"/>
      <c r="J29" s="7"/>
      <c r="K29" s="7"/>
      <c r="L29" s="7"/>
      <c r="M29" s="114">
        <v>13</v>
      </c>
      <c r="N29" s="43">
        <f t="shared" si="3"/>
        <v>0.43419999999999997</v>
      </c>
      <c r="O29" s="6">
        <f t="shared" si="6"/>
        <v>369070</v>
      </c>
      <c r="P29" s="6">
        <f t="shared" si="9"/>
        <v>38752.35</v>
      </c>
      <c r="Q29" s="6">
        <f t="shared" si="10"/>
        <v>330317.65000000002</v>
      </c>
      <c r="R29" s="8">
        <f t="shared" si="11"/>
        <v>1.1689999999999998</v>
      </c>
      <c r="S29" s="6">
        <f t="shared" si="7"/>
        <v>993649.99999999988</v>
      </c>
      <c r="T29" s="9"/>
      <c r="U29" s="10"/>
      <c r="V29" s="6">
        <f t="shared" si="8"/>
        <v>3864872.65</v>
      </c>
      <c r="W29" s="11"/>
      <c r="X29" s="133"/>
    </row>
    <row r="30" spans="1:24" s="12" customFormat="1" ht="24" customHeight="1">
      <c r="A30" s="4">
        <v>22</v>
      </c>
      <c r="B30" s="14" t="s">
        <v>73</v>
      </c>
      <c r="C30" s="21" t="s">
        <v>3</v>
      </c>
      <c r="D30" s="5" t="s">
        <v>22</v>
      </c>
      <c r="E30" s="3">
        <v>3.03</v>
      </c>
      <c r="F30" s="6">
        <f t="shared" si="4"/>
        <v>2575500</v>
      </c>
      <c r="G30" s="6">
        <f t="shared" si="1"/>
        <v>270427.5</v>
      </c>
      <c r="H30" s="6">
        <f t="shared" si="2"/>
        <v>2305072.5</v>
      </c>
      <c r="I30" s="7"/>
      <c r="J30" s="7"/>
      <c r="K30" s="7"/>
      <c r="L30" s="7"/>
      <c r="M30" s="114">
        <v>10</v>
      </c>
      <c r="N30" s="43">
        <f t="shared" si="3"/>
        <v>0.30299999999999999</v>
      </c>
      <c r="O30" s="6">
        <f t="shared" si="6"/>
        <v>257550</v>
      </c>
      <c r="P30" s="6">
        <f t="shared" si="9"/>
        <v>27042.75</v>
      </c>
      <c r="Q30" s="6">
        <f t="shared" si="10"/>
        <v>230507.25</v>
      </c>
      <c r="R30" s="8">
        <f t="shared" si="11"/>
        <v>1.0604999999999998</v>
      </c>
      <c r="S30" s="6">
        <f t="shared" si="7"/>
        <v>901424.99999999977</v>
      </c>
      <c r="T30" s="9"/>
      <c r="U30" s="10"/>
      <c r="V30" s="6">
        <f t="shared" si="8"/>
        <v>3437004.75</v>
      </c>
      <c r="W30" s="11"/>
      <c r="X30" s="64"/>
    </row>
    <row r="31" spans="1:24" s="155" customFormat="1" ht="24" customHeight="1">
      <c r="A31" s="135">
        <v>23</v>
      </c>
      <c r="B31" s="136" t="s">
        <v>89</v>
      </c>
      <c r="C31" s="149" t="s">
        <v>3</v>
      </c>
      <c r="D31" s="138" t="s">
        <v>90</v>
      </c>
      <c r="E31" s="150">
        <v>3.33</v>
      </c>
      <c r="F31" s="140">
        <f t="shared" si="4"/>
        <v>2830500</v>
      </c>
      <c r="G31" s="140">
        <f t="shared" si="1"/>
        <v>297202.5</v>
      </c>
      <c r="H31" s="140">
        <f t="shared" si="2"/>
        <v>2533297.5</v>
      </c>
      <c r="I31" s="151"/>
      <c r="J31" s="151"/>
      <c r="K31" s="151"/>
      <c r="L31" s="151"/>
      <c r="M31" s="152">
        <v>11</v>
      </c>
      <c r="N31" s="143">
        <f t="shared" si="3"/>
        <v>0.36630000000000001</v>
      </c>
      <c r="O31" s="140">
        <f t="shared" si="6"/>
        <v>311355</v>
      </c>
      <c r="P31" s="140">
        <f t="shared" si="9"/>
        <v>32692.274999999998</v>
      </c>
      <c r="Q31" s="140">
        <f t="shared" si="10"/>
        <v>278662.72499999998</v>
      </c>
      <c r="R31" s="147">
        <f t="shared" si="11"/>
        <v>1.1655</v>
      </c>
      <c r="S31" s="140">
        <f t="shared" si="7"/>
        <v>990675</v>
      </c>
      <c r="T31" s="153"/>
      <c r="U31" s="142"/>
      <c r="V31" s="140">
        <f t="shared" si="8"/>
        <v>3802635.2250000001</v>
      </c>
      <c r="W31" s="154"/>
      <c r="X31" s="148" t="s">
        <v>93</v>
      </c>
    </row>
    <row r="32" spans="1:24" s="76" customFormat="1" ht="20.100000000000001" customHeight="1">
      <c r="A32" s="185" t="s">
        <v>59</v>
      </c>
      <c r="B32" s="186"/>
      <c r="C32" s="85"/>
      <c r="D32" s="85"/>
      <c r="E32" s="86">
        <f>E8</f>
        <v>68.16</v>
      </c>
      <c r="F32" s="87">
        <f>+F8</f>
        <v>57936000</v>
      </c>
      <c r="G32" s="87">
        <f>+G8</f>
        <v>6083280</v>
      </c>
      <c r="H32" s="87">
        <f>H8+H24</f>
        <v>54157792.5</v>
      </c>
      <c r="I32" s="88">
        <f>I8</f>
        <v>1.2</v>
      </c>
      <c r="J32" s="87">
        <f>J8</f>
        <v>1020000</v>
      </c>
      <c r="K32" s="87">
        <f t="shared" ref="K32:L32" si="12">K8</f>
        <v>107100</v>
      </c>
      <c r="L32" s="87">
        <f t="shared" si="12"/>
        <v>912900</v>
      </c>
      <c r="M32" s="87"/>
      <c r="N32" s="88">
        <f t="shared" ref="N32:S32" si="13">N8</f>
        <v>7.3026999999999997</v>
      </c>
      <c r="O32" s="87">
        <f t="shared" si="13"/>
        <v>6207295</v>
      </c>
      <c r="P32" s="87">
        <f t="shared" si="13"/>
        <v>651765.97500000009</v>
      </c>
      <c r="Q32" s="87">
        <f t="shared" si="13"/>
        <v>5555529.0250000004</v>
      </c>
      <c r="R32" s="88">
        <f t="shared" si="13"/>
        <v>24.275999999999996</v>
      </c>
      <c r="S32" s="87">
        <f t="shared" si="13"/>
        <v>20634600</v>
      </c>
      <c r="T32" s="88">
        <f>T8+T24</f>
        <v>0.2</v>
      </c>
      <c r="U32" s="87">
        <f>U8+U24</f>
        <v>170000</v>
      </c>
      <c r="V32" s="87">
        <f>+V8</f>
        <v>79125749.025000006</v>
      </c>
      <c r="W32" s="89"/>
      <c r="X32" s="134">
        <f>+V8</f>
        <v>79125749.025000006</v>
      </c>
    </row>
    <row r="33" spans="1:37" s="92" customFormat="1" ht="17.25" customHeight="1">
      <c r="A33" s="90" t="s">
        <v>99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1"/>
      <c r="N33" s="90"/>
      <c r="O33" s="90"/>
      <c r="P33" s="90"/>
      <c r="Q33" s="90"/>
      <c r="R33" s="90"/>
      <c r="S33" s="90"/>
      <c r="T33" s="90"/>
      <c r="U33" s="90"/>
      <c r="V33" s="90"/>
    </row>
    <row r="34" spans="1:37" s="100" customFormat="1" ht="14.25" customHeight="1">
      <c r="A34" s="93"/>
      <c r="B34" s="93"/>
      <c r="C34" s="93"/>
      <c r="D34" s="93"/>
      <c r="E34" s="94"/>
      <c r="F34" s="93"/>
      <c r="G34" s="93"/>
      <c r="H34" s="95"/>
      <c r="I34" s="96"/>
      <c r="J34" s="97"/>
      <c r="K34" s="180" t="s">
        <v>100</v>
      </c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9"/>
    </row>
    <row r="35" spans="1:37" ht="13.5" customHeight="1">
      <c r="A35" s="101" t="s">
        <v>12</v>
      </c>
      <c r="B35" s="101"/>
      <c r="C35" s="179" t="s">
        <v>60</v>
      </c>
      <c r="D35" s="179"/>
      <c r="E35" s="179"/>
      <c r="F35" s="179"/>
      <c r="G35" s="179"/>
      <c r="H35" s="179"/>
      <c r="J35" s="101"/>
      <c r="K35" s="181" t="s">
        <v>61</v>
      </c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</row>
    <row r="36" spans="1:37" ht="18" customHeight="1">
      <c r="A36" s="129"/>
      <c r="B36" s="129"/>
      <c r="C36" s="129"/>
      <c r="D36" s="129"/>
      <c r="E36" s="103"/>
      <c r="F36" s="126"/>
      <c r="G36" s="126"/>
      <c r="H36" s="126"/>
      <c r="J36" s="129"/>
      <c r="K36" s="104"/>
      <c r="L36" s="104"/>
      <c r="M36" s="127"/>
      <c r="N36" s="104"/>
      <c r="O36" s="104"/>
      <c r="P36" s="104"/>
      <c r="Q36" s="127"/>
      <c r="R36" s="105"/>
      <c r="S36" s="47"/>
      <c r="T36" s="106"/>
      <c r="U36" s="47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</row>
    <row r="37" spans="1:37" ht="18" customHeight="1">
      <c r="A37" s="129"/>
      <c r="B37" s="129"/>
      <c r="C37" s="129"/>
      <c r="D37" s="129"/>
      <c r="E37" s="103"/>
      <c r="F37" s="126"/>
      <c r="G37" s="126"/>
      <c r="H37" s="126"/>
      <c r="J37" s="129"/>
      <c r="K37" s="104"/>
      <c r="L37" s="104"/>
      <c r="M37" s="127"/>
      <c r="N37" s="104"/>
      <c r="O37" s="104"/>
      <c r="P37" s="104"/>
      <c r="Q37" s="127"/>
      <c r="R37" s="105"/>
      <c r="S37" s="47"/>
      <c r="T37" s="106"/>
      <c r="U37" s="47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</row>
    <row r="38" spans="1:37" ht="17.100000000000001" hidden="1" customHeight="1">
      <c r="D38" s="107"/>
      <c r="F38" s="126"/>
      <c r="G38" s="126"/>
      <c r="H38" s="126"/>
      <c r="I38" s="109"/>
      <c r="J38" s="110"/>
      <c r="K38" s="111"/>
      <c r="L38" s="111"/>
      <c r="M38" s="131"/>
      <c r="N38" s="111"/>
      <c r="O38" s="47"/>
      <c r="P38" s="47"/>
      <c r="Q38" s="111"/>
      <c r="R38" s="47"/>
      <c r="S38" s="47"/>
      <c r="T38" s="106"/>
      <c r="U38" s="47"/>
      <c r="V38" s="47"/>
    </row>
    <row r="39" spans="1:37" ht="17.100000000000001" customHeight="1">
      <c r="D39" s="107"/>
      <c r="F39" s="126"/>
      <c r="G39" s="126"/>
      <c r="H39" s="126"/>
      <c r="I39" s="109"/>
      <c r="J39" s="110"/>
      <c r="K39" s="111"/>
      <c r="L39" s="111"/>
      <c r="M39" s="131"/>
      <c r="N39" s="111"/>
      <c r="O39" s="47"/>
      <c r="P39" s="47"/>
      <c r="Q39" s="111"/>
      <c r="R39" s="47"/>
      <c r="S39" s="47"/>
      <c r="T39" s="106"/>
      <c r="U39" s="47"/>
      <c r="V39" s="47"/>
    </row>
    <row r="40" spans="1:37" ht="14.25" customHeight="1">
      <c r="A40" s="112"/>
      <c r="B40" s="112"/>
      <c r="C40" s="174" t="s">
        <v>51</v>
      </c>
      <c r="D40" s="174"/>
      <c r="E40" s="174"/>
      <c r="F40" s="174"/>
      <c r="G40" s="174"/>
      <c r="H40" s="174"/>
      <c r="I40" s="130"/>
      <c r="J40" s="112"/>
      <c r="K40" s="175" t="s">
        <v>35</v>
      </c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</row>
    <row r="41" spans="1:37" ht="21" customHeight="1">
      <c r="F41" s="126"/>
      <c r="G41" s="126"/>
      <c r="H41" s="126"/>
      <c r="I41" s="109"/>
      <c r="J41" s="110"/>
      <c r="K41" s="111"/>
      <c r="L41" s="111"/>
      <c r="M41" s="131"/>
      <c r="N41" s="111"/>
      <c r="O41" s="47"/>
      <c r="P41" s="47"/>
      <c r="Q41" s="47"/>
      <c r="R41" s="47"/>
      <c r="S41" s="47"/>
      <c r="T41" s="47"/>
      <c r="U41" s="47"/>
      <c r="V41" s="47"/>
    </row>
    <row r="44" spans="1:37">
      <c r="A44" s="171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</row>
  </sheetData>
  <mergeCells count="26">
    <mergeCell ref="A2:F2"/>
    <mergeCell ref="A3:W3"/>
    <mergeCell ref="A4:W4"/>
    <mergeCell ref="A5:A7"/>
    <mergeCell ref="B5:B7"/>
    <mergeCell ref="C5:C7"/>
    <mergeCell ref="D5:D7"/>
    <mergeCell ref="E5:H5"/>
    <mergeCell ref="I5:U5"/>
    <mergeCell ref="V5:V7"/>
    <mergeCell ref="W5:W7"/>
    <mergeCell ref="E6:E7"/>
    <mergeCell ref="F6:F7"/>
    <mergeCell ref="G6:G7"/>
    <mergeCell ref="H6:H7"/>
    <mergeCell ref="I6:L6"/>
    <mergeCell ref="M6:Q6"/>
    <mergeCell ref="R6:S6"/>
    <mergeCell ref="T6:U6"/>
    <mergeCell ref="A44:V44"/>
    <mergeCell ref="A32:B32"/>
    <mergeCell ref="K34:V34"/>
    <mergeCell ref="C35:H35"/>
    <mergeCell ref="K35:V35"/>
    <mergeCell ref="C40:H40"/>
    <mergeCell ref="K40:V40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TH</vt:lpstr>
      <vt:lpstr>1490</vt:lpstr>
      <vt:lpstr>850 chưa chi</vt:lpstr>
      <vt:lpstr>'1490'!Print_Titles</vt:lpstr>
      <vt:lpstr>'850 chưa chi'!Print_Titles</vt:lpstr>
      <vt:lpstr>TH!Print_Titles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2024-11-18T07:50:59Z</dcterms:modified>
</cp:coreProperties>
</file>